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19"/>
  </bookViews>
  <sheets>
    <sheet name="1" sheetId="1" r:id="rId1"/>
    <sheet name="1a" sheetId="2" r:id="rId2"/>
    <sheet name="2" sheetId="3" r:id="rId3"/>
    <sheet name="2a" sheetId="4" r:id="rId4"/>
    <sheet name="3" sheetId="5" r:id="rId5"/>
    <sheet name="3a" sheetId="6" r:id="rId6"/>
    <sheet name="4" sheetId="7" r:id="rId7"/>
    <sheet name="5" sheetId="8" r:id="rId8"/>
    <sheet name="6" sheetId="9" r:id="rId9"/>
    <sheet name="6a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15" sheetId="19" r:id="rId19"/>
    <sheet name="16" sheetId="20" r:id="rId20"/>
    <sheet name="Munka1" sheetId="21" r:id="rId21"/>
    <sheet name="Munka2" sheetId="22" r:id="rId22"/>
    <sheet name="Munka3" sheetId="23" r:id="rId23"/>
  </sheets>
  <definedNames>
    <definedName name="_xlnm.Print_Area" localSheetId="0">'1'!$A$1:$E$56</definedName>
    <definedName name="_xlnm.Print_Area" localSheetId="1">'1a'!$A$1:$E$56</definedName>
    <definedName name="_xlnm.Print_Area" localSheetId="7">'5'!$A$1:$F$56</definedName>
    <definedName name="_xlnm.Print_Area" localSheetId="9">'6a'!$A$1:$D$44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M72" authorId="0">
      <text>
        <r>
          <rPr>
            <sz val="8"/>
            <rFont val="Tahoma"/>
            <family val="0"/>
          </rPr>
          <t>a támogatás összege: 4.206 e Ft, az átfutón szerepel, mert még nem kaptuk meg a támogatást / a Társulás kifizette/</t>
        </r>
      </text>
    </comment>
    <comment ref="M73" authorId="0">
      <text>
        <r>
          <rPr>
            <sz val="8"/>
            <rFont val="Tahoma"/>
            <family val="2"/>
          </rPr>
          <t xml:space="preserve">a támogatás összege: 1.628 e Ft, az átfutón szerepel, mert még nem kaptuk meg a támogatást / a Társulás kifizette/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<sst xmlns="http://schemas.openxmlformats.org/spreadsheetml/2006/main" count="1184" uniqueCount="945">
  <si>
    <t>2/a Forgatási célú hitelviszonyt megtestesítő értékpapír bekerülési (könyv szerinti) értéke (2911., 2921., 2931., 2941.)</t>
  </si>
  <si>
    <t>56</t>
  </si>
  <si>
    <t>2/b Forgatási célú hitelviszonyt megtestesítő értékpapír elszámolt értékvesztése (2981.)</t>
  </si>
  <si>
    <t>57</t>
  </si>
  <si>
    <t>III. Értékpapírok összesen (51+54)</t>
  </si>
  <si>
    <t>58</t>
  </si>
  <si>
    <t>1. Pénztárak, csekkek, betétkönyvek (31)</t>
  </si>
  <si>
    <t>59</t>
  </si>
  <si>
    <t>2. Költségvetési pénzforgalmi számlák (32)</t>
  </si>
  <si>
    <t>60</t>
  </si>
  <si>
    <t>3. Elszámolási számlák (33-34)</t>
  </si>
  <si>
    <t>61</t>
  </si>
  <si>
    <t>4. Idegen pénzeszközök (35-36)</t>
  </si>
  <si>
    <t>62</t>
  </si>
  <si>
    <t>IV. Pénzeszközök összesen (57+...+60)</t>
  </si>
  <si>
    <t>63</t>
  </si>
  <si>
    <t>1. Költségvetési aktív függő elszámolások (391)</t>
  </si>
  <si>
    <t>64</t>
  </si>
  <si>
    <t>2. Költségvetési aktív átfutó elszámolások (392,395,396,398)</t>
  </si>
  <si>
    <t>65</t>
  </si>
  <si>
    <t>3. Költségvetési aktív kiegyenlítő elszámolások (394)</t>
  </si>
  <si>
    <t>66</t>
  </si>
  <si>
    <t>4. Költségvetésen kívüli aktív pénzügyi elszámolások (399)</t>
  </si>
  <si>
    <t>67</t>
  </si>
  <si>
    <t>V. Egyéb aktív pénzügyi elszámolások összesen (63+...+66)</t>
  </si>
  <si>
    <t>68</t>
  </si>
  <si>
    <t>B) FORGÓESZKÖZÖK ÖSSZESEN (38+50+57+62+67)</t>
  </si>
  <si>
    <t>69</t>
  </si>
  <si>
    <t>ESZKÖZÖK ÖSSZESEN (31+68)</t>
  </si>
  <si>
    <t>70</t>
  </si>
  <si>
    <t>1. Kezelésbe vett eszközök tartós tőkéje (4111.)</t>
  </si>
  <si>
    <t>71</t>
  </si>
  <si>
    <t>2. Saját tulajdonban lévő eszközök tartós tőkéje (4112.)</t>
  </si>
  <si>
    <t>72</t>
  </si>
  <si>
    <t>I. Tartós tőke (70+71)</t>
  </si>
  <si>
    <t>73</t>
  </si>
  <si>
    <t>1. Kezelésbe vett eszközök tőkeváltozása (412.)</t>
  </si>
  <si>
    <t>74</t>
  </si>
  <si>
    <t>2. Saját tulajdonban lévő eszközök tőkeváltozása (413.)</t>
  </si>
  <si>
    <t>75</t>
  </si>
  <si>
    <t>II. Tőkeváltozások (73+74)</t>
  </si>
  <si>
    <t>76</t>
  </si>
  <si>
    <t>1. Kezelésbe vett eszközök értékelési tartaléka (4171.)</t>
  </si>
  <si>
    <t>77</t>
  </si>
  <si>
    <t>2. Saját tulajdonban lévő eszközök értékelési tartaléka (4172.)</t>
  </si>
  <si>
    <t>78</t>
  </si>
  <si>
    <t>III. Értékelési tartalék (76+77)</t>
  </si>
  <si>
    <t>79</t>
  </si>
  <si>
    <t>D) SAJÁT TŐKE ÖSSZESEN (72+75+78)</t>
  </si>
  <si>
    <t>80</t>
  </si>
  <si>
    <t>1. Költségvetési tartalék elszámolása (4211., 4214.) (81+82)</t>
  </si>
  <si>
    <t>81</t>
  </si>
  <si>
    <t>Ebből: - tárgyévi költségvetési tartalék elszámolása (4211.)</t>
  </si>
  <si>
    <t>82</t>
  </si>
  <si>
    <t>- előző év(ek) költségvetési tartalékának elszámolása (4214)</t>
  </si>
  <si>
    <t>83</t>
  </si>
  <si>
    <t>2. Költségvetési pénzmaradvány (4212)</t>
  </si>
  <si>
    <t>84</t>
  </si>
  <si>
    <t>3. Költségvetési kiadási megtakarítás (425.)</t>
  </si>
  <si>
    <t>85</t>
  </si>
  <si>
    <t>4. Költségvetési bevételi lemaradás (426.)</t>
  </si>
  <si>
    <t>86</t>
  </si>
  <si>
    <t>5. Előirányzat-maradvány (424.)</t>
  </si>
  <si>
    <t>87</t>
  </si>
  <si>
    <t>I. Költségvetési tartalékok összesen (80+83+...+86)</t>
  </si>
  <si>
    <t>88</t>
  </si>
  <si>
    <t>2. melléklet Nagykáta Város Önkormányzat 2011.évi költségvetésének végrehajtásáról szóló 6/2012 (V.7.) önkormányzati rendeletéhez</t>
  </si>
  <si>
    <t>2/a. melléklet Nagykáta Város Önkormányzat 2011.évi költségvetésének végrehajtásáról szóló 6/2012 (V.7.) önkormányzati rendeletéhez</t>
  </si>
  <si>
    <t>3/a. melléklet Nagykáta Város Önkormányzat 2011.évi költségvetésének végrehajtásáról szóló 6/2012 (V.7.) önkormányzati rendeletéhez</t>
  </si>
  <si>
    <t>1. melléklet Nagykáta Város Önkormányzat 2011.évi költségvetésének végrehajtásáról szóló 6/2012 (V.7.) önkormányzati rendeletéhez</t>
  </si>
  <si>
    <t>1.a melléklet Nagykáta Város Önkrományzat 2011.évi költségvetésének végrehajtásáról szóló 6/2012 (V.7.) önkrományzati rendeletéhez</t>
  </si>
  <si>
    <t>4. melléklet Nagykáta Város Önkrományzat 2011.évi költségvetésének végrehajtásáról szóló 6/2012 (V.7.) önkrományzati rendeletéhez</t>
  </si>
  <si>
    <t>16. melléklet Nagykáta Város Önkormányzat 2011.évi költségvetésének végrehajtásáról szóló 6/2012 (V.7.) önkormányzati rendeletéhez</t>
  </si>
  <si>
    <t>15. melléklet Nagykáta Város Önkormányzat 2011.évi költségvetésének végrehajtásáról szóló 6/2012. (V.7.) önkormányzati rendeletéhez</t>
  </si>
  <si>
    <t>14. melléklet Nagykáta Város Önkormányzat 2011.évi költségvetésének végrehajtásáról szóló 6/2012. (V.7.) önkormányzati rendeletéhez</t>
  </si>
  <si>
    <t>13. melléklet Nagykáta Város Önkormányzat 2011.évi költségvetésének végrehajtásáról szóló 6/2012 (V.7.) önkormányzati rendeletéhez</t>
  </si>
  <si>
    <t>8. melléklet Nagykáta Város Önkormányzat 2011.évi költségvetésének végrehajtásáról szóló 6/2012 (V.7.) önkormányzati rendeletéhez</t>
  </si>
  <si>
    <t>7. melléklet Nagykáta Város Önkormányzat 2011.évi költségvetésének végrehajtásáról szóló 6/2012 (V.7.) önkormányzati rendeletéhez</t>
  </si>
  <si>
    <t>6/a. melléklet Nagykáta Város Önkormányzat 2011.évi költségvetésének végrehajtásáról szóló 6/2012 (V.7.) önkormányzati rendeletéhez</t>
  </si>
  <si>
    <t>6. melléklet Nagykáta Város Önkormányzat 2011.évi költségvetésének végrehajtásáról szóló 6/2012 (V.7.) önkormányzati rendeletéhez</t>
  </si>
  <si>
    <t>5. melléklet Nagykáta Város Önkormányzat 2011.évi költségvetésének végrehajtásáról szóló 6/2012 (V.7.) önkormányzati rendeletéhez</t>
  </si>
  <si>
    <t>3. melléklet Nagykáta Város Önkrományzat 2011.évi költségvetésének végrehajtásáról szóló  6/2012 (V.7.) önkrományzati rendeletéhez</t>
  </si>
  <si>
    <t>9. mell. Nagykáta Város Önkorm. 2011.évi költségv.-nek végrehajtásáról szóló 6/2012 (V.7.) önkormányzati rendeletéhez</t>
  </si>
  <si>
    <t>10. melléklet Nagykáta Város Önkormányzat 2011.évi költségvetésének végrehajtásáról szóló 6/2012 (V.7.) önkormányzati rendeletéhez</t>
  </si>
  <si>
    <t>11. melléklet Nagykáta Város Önkormányzat 2011.évi költségvetésének végrehajtásáról szóló 6/2012 (V.7.) önkormányzati rendeletéhez</t>
  </si>
  <si>
    <t>12. melléklet Nagykáta Város Önkormányzat 2011. évi költségvetésének végrehajtásáról szóló 6/2012. (V.7.) önkormányzati rendeletéhez</t>
  </si>
  <si>
    <t>1. Vállalkozási tartalék elszámolása (4221., 4224.) (89+90)</t>
  </si>
  <si>
    <t>89</t>
  </si>
  <si>
    <t>Ebből: - tárgyévi vállalkozási tartalék elszámolása (4221.)</t>
  </si>
  <si>
    <t>90</t>
  </si>
  <si>
    <t>- előző év(ek) vállalkozási tartalékának elszámolása(4224.)</t>
  </si>
  <si>
    <t>91</t>
  </si>
  <si>
    <t>2. Vállalkozási maradvány (4222., 4223.)</t>
  </si>
  <si>
    <t>92</t>
  </si>
  <si>
    <t>3. Vállalkozási kiadási megtakarítás (427.)</t>
  </si>
  <si>
    <t>93</t>
  </si>
  <si>
    <t>4. Vállalkozási bevételi lemaradás (428.)</t>
  </si>
  <si>
    <t>94</t>
  </si>
  <si>
    <t>II. Vállalkozási tartalékok összesen (88+91+92+93)</t>
  </si>
  <si>
    <t>95</t>
  </si>
  <si>
    <t>E) TARTALÉKOK ÖSSZESEN (87+94)</t>
  </si>
  <si>
    <t>96</t>
  </si>
  <si>
    <t>1. Hosszú lejáratra kapott kölcsönök (43512.,43612.)</t>
  </si>
  <si>
    <t>97</t>
  </si>
  <si>
    <t>2. Tartozások fejlesztési célú kötvénykibocsátásból (434112,4341122)</t>
  </si>
  <si>
    <t>98</t>
  </si>
  <si>
    <t>3. Tartozások működési célú kötvénykibocsátásból (434122,4341222)</t>
  </si>
  <si>
    <t>99</t>
  </si>
  <si>
    <t>4. Beruházási és fejlesztési hitelek (431112.,432112.,43312.)</t>
  </si>
  <si>
    <t>100</t>
  </si>
  <si>
    <t>5. Működési célú hosszú lejáratú hitelek (431122.,432122.)</t>
  </si>
  <si>
    <t>101</t>
  </si>
  <si>
    <t>6. Egyéb hosszú lejáratú kötelezettségek (438-ból)</t>
  </si>
  <si>
    <t>102</t>
  </si>
  <si>
    <t>I. Hosszú lejáratú kötelezettségek összesen (96+...+101)</t>
  </si>
  <si>
    <t>103</t>
  </si>
  <si>
    <t>1. Rövid lejáratú kölcsönök (4531., 4541.)</t>
  </si>
  <si>
    <t>104</t>
  </si>
  <si>
    <t>2. Rövid lejáratú hitelek (4511., 4521., 4551.,4561., 4571.)</t>
  </si>
  <si>
    <t>105</t>
  </si>
  <si>
    <t>2/a Ebből: likvid hitelek és rövid lejáratú működési célú kötvénykibocsátások (4551., 4561., 4571.)</t>
  </si>
  <si>
    <t>106</t>
  </si>
  <si>
    <t>3. Kötelezettségek áruszállításból és szolgáltatásból (szállítók) (441-443.) (107+108)</t>
  </si>
  <si>
    <t>107</t>
  </si>
  <si>
    <t>Ebből: - tárgyévi költségvetést terhelő szállítói kötelezettségek</t>
  </si>
  <si>
    <t>108</t>
  </si>
  <si>
    <t>- tárgyévet követő évet terhelő szállítói kötelezettségek</t>
  </si>
  <si>
    <t>109</t>
  </si>
  <si>
    <t>4. Egyéb rövid lejáratú kötelezettségek (43-ból, 444., 445., 446., 447., 449.)    (110+…+127)</t>
  </si>
  <si>
    <t>110</t>
  </si>
  <si>
    <t>Ebből: - váltótartozások (444.)</t>
  </si>
  <si>
    <t>111</t>
  </si>
  <si>
    <t>TÁMOP-3.2.4-09/1/KMR-2010-0017 Könyvtári pályázat</t>
  </si>
  <si>
    <t>TÁMOP-3.2.11/10-1/KMR-2010-0052 Tájház pályázat</t>
  </si>
  <si>
    <t>KMOP- 2.1.2-09-2009-0017 Kerékpárút-építés Nagykátán pályázat</t>
  </si>
  <si>
    <t>KMOP Családsegítő épület felújítás</t>
  </si>
  <si>
    <t>KMOP Tájház létesítés</t>
  </si>
  <si>
    <t>P+R Parkoló építése</t>
  </si>
  <si>
    <t>Nagykáta Város Önkormányzata 2011. évben beérkezett EU-s támogatásai</t>
  </si>
  <si>
    <t>- munkavállalókkal szembeni különféle kötelezettségek (445.)</t>
  </si>
  <si>
    <t>112</t>
  </si>
  <si>
    <t>- költségvetéssel szembeni kötelezettségek (446.)</t>
  </si>
  <si>
    <t>113</t>
  </si>
  <si>
    <t>- helyi adó túlfizetése miatti kötelezettségek (4472.)</t>
  </si>
  <si>
    <t>114</t>
  </si>
  <si>
    <t>- nemzetközi támogatási programok miatti kötelezettségek (4494.)</t>
  </si>
  <si>
    <t>115</t>
  </si>
  <si>
    <t>- támogatási program előlege miatti kötelezettség (4491.)</t>
  </si>
  <si>
    <t>116</t>
  </si>
  <si>
    <t>- előfinanszírozás miatti kötelezettségek (4495.)</t>
  </si>
  <si>
    <t>117</t>
  </si>
  <si>
    <t>- szabálytalan kifizetések miatti kötelezettségek (4492.)</t>
  </si>
  <si>
    <t>118</t>
  </si>
  <si>
    <t>- garancia és kezességvállalásból származó kötelezettségek (4493.)</t>
  </si>
  <si>
    <t>119</t>
  </si>
  <si>
    <t>- hosszú lejáratra kapott kölcsönök következő évet terhelő törlesztő részletei (43511., 43611.)</t>
  </si>
  <si>
    <t>120</t>
  </si>
  <si>
    <t>- felhalmozási célú kötvénykibocsátásból származó tartozások következő évet terhelő törlesztő részletei (4341111., 4341121)</t>
  </si>
  <si>
    <t>121</t>
  </si>
  <si>
    <t>- működési célú kötvénykibocsátásból származó tartozások következő évet terhelő törlesztő részletei (4341211., 4341221.)</t>
  </si>
  <si>
    <t>122</t>
  </si>
  <si>
    <t>- beruházási, fejlesztési hitelek következő évet terhelő törlesztő részletei (431111., 432111., 43311.)</t>
  </si>
  <si>
    <t>123</t>
  </si>
  <si>
    <t>- működési célú hosszú lejáratú hitelek következő évet terhelő törlesztő részletei (431121., 432121.)</t>
  </si>
  <si>
    <t>124</t>
  </si>
  <si>
    <t>- egyéb hosszú lejáratú kötelezettségek következő évet terhelő törlesztő részletei (438-ból)</t>
  </si>
  <si>
    <t>125</t>
  </si>
  <si>
    <t>- tárgyévi költségvetést terhelő egyéb rövid lejáratú kötelezettségek (44992.)</t>
  </si>
  <si>
    <t>126</t>
  </si>
  <si>
    <t>- a tárgyévet követő évet terhelő egyéb rövid lejáratú kötelezettségek (44993.)</t>
  </si>
  <si>
    <t>127</t>
  </si>
  <si>
    <t>- egyéb különféle kötelezettségek (44991.)</t>
  </si>
  <si>
    <t>128</t>
  </si>
  <si>
    <t>II. Rövid lejáratú kötelezettségek összesen (103+104+106+109)</t>
  </si>
  <si>
    <t>129</t>
  </si>
  <si>
    <t>1. Költségvetési passzív függő elszámolások (481.)</t>
  </si>
  <si>
    <t>130</t>
  </si>
  <si>
    <t>2. Költségvetési passzív átfutó elszámolások (482.,485.,486.)</t>
  </si>
  <si>
    <t>131</t>
  </si>
  <si>
    <t>3. Költségvetési passzív kiegyenlítő elszámolások (483-484.)</t>
  </si>
  <si>
    <t>132</t>
  </si>
  <si>
    <t>4. Költségvetésen kívüli passzív pénzügyi elszámolások (488)</t>
  </si>
  <si>
    <t>133</t>
  </si>
  <si>
    <t>Ebből: - Költségvetésen kívüli letéti elszámolások (488-ból)</t>
  </si>
  <si>
    <t>134</t>
  </si>
  <si>
    <t>- Nemzetközi támogatási programok deviza elszámolása (488-ból)</t>
  </si>
  <si>
    <t>135</t>
  </si>
  <si>
    <t>III. Egyéb passzív pénzügyi elszámolások összesen (129+...+132)</t>
  </si>
  <si>
    <t>136</t>
  </si>
  <si>
    <t>F) KÖTELEZETTSÉGEK ÖSSZESEN (102+128+135)</t>
  </si>
  <si>
    <t>137</t>
  </si>
  <si>
    <t>FORRÁSOK ÖSSZESEN (79+95+136)</t>
  </si>
  <si>
    <t>Tápiómenti Csatornamű Vízgazdálkodási Társulat szennyvízhitel önkorm. által vállalt hozzájárulás teljesítése</t>
  </si>
  <si>
    <t xml:space="preserve"> </t>
  </si>
  <si>
    <t>FORRÁS MEGNEVEZÉSE</t>
  </si>
  <si>
    <t>Teljesítés</t>
  </si>
  <si>
    <t>I. Működési bevételek</t>
  </si>
  <si>
    <t xml:space="preserve">  1.) Központi támogatás:</t>
  </si>
  <si>
    <t xml:space="preserve">       ebből: -normatív áll.hozzájárulás</t>
  </si>
  <si>
    <t xml:space="preserve">                 -közoktatási célú tám.</t>
  </si>
  <si>
    <t xml:space="preserve">                 -SZJA összesen:</t>
  </si>
  <si>
    <t xml:space="preserve">                      SZJA norm támogatás</t>
  </si>
  <si>
    <t xml:space="preserve">                      SZJA kiegészítés</t>
  </si>
  <si>
    <t>2.) Év közben igényelt közp. tám.</t>
  </si>
  <si>
    <t xml:space="preserve">      -helyi iparűzési adó</t>
  </si>
  <si>
    <t xml:space="preserve">      -gépjárműadó</t>
  </si>
  <si>
    <t xml:space="preserve">      -váll. komm. adója</t>
  </si>
  <si>
    <t xml:space="preserve">     ebből: -intézmény saját bevétel</t>
  </si>
  <si>
    <t xml:space="preserve">               -polg. hivatal saját bev.</t>
  </si>
  <si>
    <t xml:space="preserve">               -műk. célra átvett hiv.</t>
  </si>
  <si>
    <t>II.) Felhalmozási és tőke jellegű bev.:</t>
  </si>
  <si>
    <t xml:space="preserve">     1.) Ingatlan és tárgyi eszk. Értékesítés,bérlet </t>
  </si>
  <si>
    <t>Bevételek összesen:</t>
  </si>
  <si>
    <t>ÖSSZESEN:</t>
  </si>
  <si>
    <t>Megnevezés</t>
  </si>
  <si>
    <t>Eredeti</t>
  </si>
  <si>
    <t>Mód.</t>
  </si>
  <si>
    <t>%</t>
  </si>
  <si>
    <t xml:space="preserve">   2. Önkormányzatok sajátos működési bevételei</t>
  </si>
  <si>
    <t xml:space="preserve"> -</t>
  </si>
  <si>
    <t>Összes bevétel:</t>
  </si>
  <si>
    <t>e Ft-ban</t>
  </si>
  <si>
    <t>Részben önálló intézmény</t>
  </si>
  <si>
    <t>Összes kiadás</t>
  </si>
  <si>
    <t>Szem. juttatás</t>
  </si>
  <si>
    <t>M.adót terhelő járulékok</t>
  </si>
  <si>
    <t>Dologi</t>
  </si>
  <si>
    <t>Müködési pénzeszköz átadás</t>
  </si>
  <si>
    <t>Társ.szocpol. és egyéb jutt,Ell. pénzbeni jut.</t>
  </si>
  <si>
    <t>Eng. Létszám</t>
  </si>
  <si>
    <t>Fő</t>
  </si>
  <si>
    <t>Rész</t>
  </si>
  <si>
    <t>1.Városgazd. Szerv.</t>
  </si>
  <si>
    <t xml:space="preserve">Városi Óvoda </t>
  </si>
  <si>
    <t>Váci M. Ált. Isk.</t>
  </si>
  <si>
    <t>Mátray G. Ált. iskl.</t>
  </si>
  <si>
    <t>Városi Könyvtár és Műv.Közp.</t>
  </si>
  <si>
    <t>Városgazd. Int.</t>
  </si>
  <si>
    <t>2.Szakmunkásképző</t>
  </si>
  <si>
    <t>3. Hiv. Önk. Tűzoltóság</t>
  </si>
  <si>
    <t>4. Tápiómenti Ter.fejl. Társ.</t>
  </si>
  <si>
    <t>Polgármesteri Hivatal</t>
  </si>
  <si>
    <t>Családsegítő</t>
  </si>
  <si>
    <t>Önk. összesen:</t>
  </si>
  <si>
    <t xml:space="preserve">   Működési kiadás</t>
  </si>
  <si>
    <t xml:space="preserve">   Általános tartalék</t>
  </si>
  <si>
    <r>
      <t xml:space="preserve">   </t>
    </r>
    <r>
      <rPr>
        <sz val="10.5"/>
        <rFont val="Times New Roman"/>
        <family val="1"/>
      </rPr>
      <t>Felh. kiadás</t>
    </r>
  </si>
  <si>
    <t>Összes bevétel</t>
  </si>
  <si>
    <t>Saját bevétel</t>
  </si>
  <si>
    <t>Átvett pe. és tám. ért. bev. működési célú</t>
  </si>
  <si>
    <t>Átvett pe. és tám. ért. bev. Felhalmozási célú</t>
  </si>
  <si>
    <t>OEP tám.ért. Bev.</t>
  </si>
  <si>
    <t>Kv. Tám.(helyiadók,tám…)     Müködési</t>
  </si>
  <si>
    <t>Kv. Tám. Felhalmozási</t>
  </si>
  <si>
    <t>Pénzmaradvány Müködési</t>
  </si>
  <si>
    <t>Pénzmaradvány Felhalmozási</t>
  </si>
  <si>
    <t>Telj.</t>
  </si>
  <si>
    <t>Polg. Hiv.</t>
  </si>
  <si>
    <t>és részvényvásárlás</t>
  </si>
  <si>
    <t>Feladat megnevezése</t>
  </si>
  <si>
    <t>Eredeti ei</t>
  </si>
  <si>
    <t>Beruházási feladatok</t>
  </si>
  <si>
    <t>Beruházás összesen:</t>
  </si>
  <si>
    <t>Felújítási feladatok összesen:</t>
  </si>
  <si>
    <t>Pénzeszköz átadás</t>
  </si>
  <si>
    <t>Pénzeszköz átadás összesen:</t>
  </si>
  <si>
    <t>Közvilágítási részvényvásárlás</t>
  </si>
  <si>
    <t>Fejlesztési hitelek törlesztése, hitelkamata összesen:</t>
  </si>
  <si>
    <t>Bérleti díjak tárgyi eszk. Ért. ÁFA befizetése:</t>
  </si>
  <si>
    <t>Polgármesteri Hivatal összesen:</t>
  </si>
  <si>
    <t>VGSZ</t>
  </si>
  <si>
    <t>TTT</t>
  </si>
  <si>
    <t>Összes felhalmozási kiadás:</t>
  </si>
  <si>
    <t>adatok ezer forintban</t>
  </si>
  <si>
    <t>Intézmény megnevezése</t>
  </si>
  <si>
    <t>Előirányzat</t>
  </si>
  <si>
    <t>Városi Óvoda</t>
  </si>
  <si>
    <t>Összesen:</t>
  </si>
  <si>
    <t>Önerő</t>
  </si>
  <si>
    <t>Nagykáta Város Önkormányzat</t>
  </si>
  <si>
    <t>Összevont mérleg</t>
  </si>
  <si>
    <t>B e v é t e l e k</t>
  </si>
  <si>
    <t>K i a d á s o k</t>
  </si>
  <si>
    <t>Önk. kv. tám.</t>
  </si>
  <si>
    <t>Szem. jellegű kiadások</t>
  </si>
  <si>
    <t>SZJA bev.</t>
  </si>
  <si>
    <t>Munkaadót terhelő járulékok</t>
  </si>
  <si>
    <t>Helyi adóbev.</t>
  </si>
  <si>
    <t>Dologi kiadások</t>
  </si>
  <si>
    <t>Gépjárműadó tem.</t>
  </si>
  <si>
    <t>Pénzeszköz átad.</t>
  </si>
  <si>
    <t>Eü. Pénztári finansz.</t>
  </si>
  <si>
    <t>Szoc. tám, ell. juttatásai</t>
  </si>
  <si>
    <t>Átvett pénzeszköz</t>
  </si>
  <si>
    <t>Likvid hitel törlesztés</t>
  </si>
  <si>
    <t>Hitelfelvétel</t>
  </si>
  <si>
    <t>Pénzmaradvány</t>
  </si>
  <si>
    <t>Összes kiadás:</t>
  </si>
  <si>
    <t>Passzív átfutó</t>
  </si>
  <si>
    <t>Pm. Visszafizetés</t>
  </si>
  <si>
    <t>Pm. érintő kint.</t>
  </si>
  <si>
    <t>Aktív áfutó</t>
  </si>
  <si>
    <t>Nyitó és pm.kül.</t>
  </si>
  <si>
    <t>Záró pénzkészlet</t>
  </si>
  <si>
    <t>Mindösszesen:</t>
  </si>
  <si>
    <t>Működési mérleg</t>
  </si>
  <si>
    <t>Gépjárműadó bev.</t>
  </si>
  <si>
    <t>Eü. pénztári finansz.</t>
  </si>
  <si>
    <t>Likvid hitel</t>
  </si>
  <si>
    <t xml:space="preserve">Hitelfelvétel </t>
  </si>
  <si>
    <t>Felhalmozási mérleg</t>
  </si>
  <si>
    <t>Felh. Kiadás</t>
  </si>
  <si>
    <t>Belvíz támogatás</t>
  </si>
  <si>
    <t>Lakáshoz jutás eszk.besz.</t>
  </si>
  <si>
    <t>Részvény vásárlás</t>
  </si>
  <si>
    <t>Kommunális adó</t>
  </si>
  <si>
    <t>Hiteltörlesztés</t>
  </si>
  <si>
    <t>Felh. saját bevétel</t>
  </si>
  <si>
    <t>Hitelkamat</t>
  </si>
  <si>
    <t>Felh. átvett pénzeszk.</t>
  </si>
  <si>
    <t>Intézmény felh. Kiadás</t>
  </si>
  <si>
    <t>TTT hitelfelvétel</t>
  </si>
  <si>
    <t>Nagykáta Város Önkormányzata és intézményei</t>
  </si>
  <si>
    <t>Pénzügyi elszámolások</t>
  </si>
  <si>
    <t>Előző évi tart. maradv.</t>
  </si>
  <si>
    <t>Kijáró, visszajáró finansz.</t>
  </si>
  <si>
    <t>Normatív tám. Elszám.</t>
  </si>
  <si>
    <t>Int. elv. mutatósz.</t>
  </si>
  <si>
    <t>Költségv. pm.</t>
  </si>
  <si>
    <t>Köt. váll. terhelt</t>
  </si>
  <si>
    <t>aktív</t>
  </si>
  <si>
    <t>passzív</t>
  </si>
  <si>
    <t>Szakmunkásképző</t>
  </si>
  <si>
    <t>Hiv. Önk. Tűzoltóság</t>
  </si>
  <si>
    <t>T.menti Ter. Fejl. Társulás</t>
  </si>
  <si>
    <t>Műk.maradv.</t>
  </si>
  <si>
    <t>Fejl.maradv.</t>
  </si>
  <si>
    <t>Összesen</t>
  </si>
  <si>
    <t>Városgazdálodási Szervezet összesen:</t>
  </si>
  <si>
    <t>Pedagógus szakvizsga</t>
  </si>
  <si>
    <t>Ipari Szakközépiskola és Szakiskola összesen:</t>
  </si>
  <si>
    <t>Tűzoltóság összesen:</t>
  </si>
  <si>
    <t>Önkormányzat összesen:</t>
  </si>
  <si>
    <t>Mérleg</t>
  </si>
  <si>
    <t>Intézmények megnevezése</t>
  </si>
  <si>
    <t>Szakmunkásk.</t>
  </si>
  <si>
    <t>Hiv. Önk. Tűzolt.</t>
  </si>
  <si>
    <t>Nyitó</t>
  </si>
  <si>
    <t>Záró</t>
  </si>
  <si>
    <t>Immateriális javak</t>
  </si>
  <si>
    <t>Ingatlanok</t>
  </si>
  <si>
    <t>Gépek, berend.</t>
  </si>
  <si>
    <t>Járművek</t>
  </si>
  <si>
    <t>Beruházások</t>
  </si>
  <si>
    <t>Befekt. pü. eszk.</t>
  </si>
  <si>
    <t>Üzem. átad. eszk.</t>
  </si>
  <si>
    <t>Befekt. eszk. össz.</t>
  </si>
  <si>
    <t>Készletek</t>
  </si>
  <si>
    <t>Adós. 81, Köv. 282.</t>
  </si>
  <si>
    <t>Bankszámlák, pénztár</t>
  </si>
  <si>
    <t>Idegen pénzeszk.</t>
  </si>
  <si>
    <t>Egyéb forg. eszk.</t>
  </si>
  <si>
    <t>Forg. eszk. össz.</t>
  </si>
  <si>
    <t>Eszközök összesen</t>
  </si>
  <si>
    <t>Saját tőke</t>
  </si>
  <si>
    <t>Tartalékok</t>
  </si>
  <si>
    <t>Hosszú lej. köt.</t>
  </si>
  <si>
    <t>Rövid lej. köt.</t>
  </si>
  <si>
    <t>Egyéb pü-i elsz.</t>
  </si>
  <si>
    <t>Források összesen</t>
  </si>
  <si>
    <t>Normatív támogatások, központi támogatások és SZJA elszámolás alakulása</t>
  </si>
  <si>
    <t>Ft-ban</t>
  </si>
  <si>
    <t>45-ös űrlap központosított előirányzatok</t>
  </si>
  <si>
    <t>Kereset kiegészítés és járulék csökkentés elszámolása</t>
  </si>
  <si>
    <t>46-os űrlap Az előző évi /2008/ köt.váll.terhelt kötött felh. tám.</t>
  </si>
  <si>
    <t xml:space="preserve">Pedagógus szakvizsga és továbbképzés fel nem használt összege </t>
  </si>
  <si>
    <t>47-es űrlap Előző évi köt.terhelt központosított tám.</t>
  </si>
  <si>
    <t>50-es űrlap Önk. jövedelemkül.mérs. történő elsz.</t>
  </si>
  <si>
    <t>51-es űrlap Norm. kötött felh. tám. elszámolása</t>
  </si>
  <si>
    <t>55-ös űrlap ÖNHIKI tám. elszámolása</t>
  </si>
  <si>
    <t>Önkormányzat által fizetendő:</t>
  </si>
  <si>
    <t>Önkormányzatnak  járó:</t>
  </si>
  <si>
    <t>Nettósítva kijáró támogatás az Önkormányzatnak:</t>
  </si>
  <si>
    <t>Nagykáta Város Cigány Kisebbségi Önkormányzata</t>
  </si>
  <si>
    <t>Eredeti előir.</t>
  </si>
  <si>
    <t>Módosított előir.</t>
  </si>
  <si>
    <t>Bevétel</t>
  </si>
  <si>
    <t>Működési bevétel</t>
  </si>
  <si>
    <t>Kiadások</t>
  </si>
  <si>
    <t>Személyi jellegű kiadások</t>
  </si>
  <si>
    <t>Dologi kiadás</t>
  </si>
  <si>
    <t>Ellátottak pénzbeli juttatása</t>
  </si>
  <si>
    <t>Nagykáta Város Önkormányzata több éves kihatással járó feladatai éves bontásban</t>
  </si>
  <si>
    <t>Kötelezettség megnevezése</t>
  </si>
  <si>
    <t>Éves kihatása</t>
  </si>
  <si>
    <t>További évek</t>
  </si>
  <si>
    <t>Össz. kötelez.</t>
  </si>
  <si>
    <t>Intézményi világítás korszerűsítés bérleti díja évenkénti infl. növelten</t>
  </si>
  <si>
    <t>Szennyvízberuh. hitel törleszt.</t>
  </si>
  <si>
    <t>Szennyvízberuh. Kamat</t>
  </si>
  <si>
    <t>Tornacsarnok</t>
  </si>
  <si>
    <t>Nagykáta Város Önkormányzata által engedélyezett közvetett támogatások</t>
  </si>
  <si>
    <t>Közvetett tám. megnevezése</t>
  </si>
  <si>
    <t>Kedvezményezett</t>
  </si>
  <si>
    <t>Kedvezm. időszak mértéke</t>
  </si>
  <si>
    <t>1. Eltartottak tér.díjának méltányossági    alapon történő elengedése</t>
  </si>
  <si>
    <t>2. Lakosság részére lakásépítéséhez nyújtott kölcsönök elengedésének összege</t>
  </si>
  <si>
    <t>3. Helyi adónál biztosított kedv.  Iparűzési adó</t>
  </si>
  <si>
    <t>4. Helyiségek hasznosításából származó     bev.-ből nyújtott kedv.</t>
  </si>
  <si>
    <t>5. Egyéb nyújtott kedvezmény</t>
  </si>
  <si>
    <t>ESZKÖZÖK</t>
  </si>
  <si>
    <t>Előző évi költségvetési beszámoló záróadatai</t>
  </si>
  <si>
    <t>Auditálási eltérések* (+-)</t>
  </si>
  <si>
    <t>Előző év auditált egyszerűsített beszámoló záró adatai</t>
  </si>
  <si>
    <t>Tárgyévi költségvetési beszámoló záró adatai</t>
  </si>
  <si>
    <t>Auditálási eltérések** (+-)</t>
  </si>
  <si>
    <t>Tárgyévi auditált beszámoló záró adatai</t>
  </si>
  <si>
    <t>FORRÁSOK</t>
  </si>
  <si>
    <t>A. BEFEKTETETT ESZKÖZÖK</t>
  </si>
  <si>
    <t>D. SAJÁT TŐKE</t>
  </si>
  <si>
    <t>I. Immateriális javak</t>
  </si>
  <si>
    <t>II. Tárgyi eszközök</t>
  </si>
  <si>
    <t>II. Tőkeváltozások</t>
  </si>
  <si>
    <t>III. Befektetett pénzügyi eszközök</t>
  </si>
  <si>
    <t>III.Értékelési tartalék</t>
  </si>
  <si>
    <t>IV. Üzemeltetésre, kezelésre átadott, koncesszióba adott eszközök</t>
  </si>
  <si>
    <t>E. TARTALÉKOK</t>
  </si>
  <si>
    <t>B. FORGÓESZKÖZÖK</t>
  </si>
  <si>
    <t>I. Költségvetési tartalékok</t>
  </si>
  <si>
    <t>II. Vállalkozási tartalékok</t>
  </si>
  <si>
    <t>I. Készletek</t>
  </si>
  <si>
    <t>II. Követelések</t>
  </si>
  <si>
    <t>F. KÖTELEZETTSÉGEK</t>
  </si>
  <si>
    <t>III.Értékpapírok</t>
  </si>
  <si>
    <t>IV. Pénzeszközök</t>
  </si>
  <si>
    <t>I. Hosszú lejáratú kötelezettségek</t>
  </si>
  <si>
    <t>V. Egyéb aktív pénzügyi elszámolások</t>
  </si>
  <si>
    <t>II. Rövid lejáratú kötelezettségek</t>
  </si>
  <si>
    <t>III. Egyéb passzív pénzügyi elszámolások</t>
  </si>
  <si>
    <t>Egyszerűsített éves pénzforgalmi jelentés előírt tagolása</t>
  </si>
  <si>
    <t>Sor-szám</t>
  </si>
  <si>
    <t>Módosított</t>
  </si>
  <si>
    <t>előirányzat</t>
  </si>
  <si>
    <t>Személyi juttatások</t>
  </si>
  <si>
    <t>Munkaadókat tehelő</t>
  </si>
  <si>
    <t>Dologi és egyéb folyó kiadások</t>
  </si>
  <si>
    <t>Felújítás</t>
  </si>
  <si>
    <t>Felhalmozási kiadások</t>
  </si>
  <si>
    <t>Pénzforgalom nélküli kiadások</t>
  </si>
  <si>
    <t>Kiegyenlítő, függő, átfutó kiadások</t>
  </si>
  <si>
    <t>Intézményi működési bevételek</t>
  </si>
  <si>
    <t>Önkormányzatok sajátos műk. bevétel</t>
  </si>
  <si>
    <t>Felhalmozási és tőkejellegű bevételek</t>
  </si>
  <si>
    <t>Pénzforgalom nélküli bevételek</t>
  </si>
  <si>
    <t>Kiegyenlítő, függő, átfutó bevételek összesen</t>
  </si>
  <si>
    <t>Az egyszerűsített pénzmaradvány-kimutatás előírt tagolása</t>
  </si>
  <si>
    <t>Tárgyév auditált egyszerűsített beszámoló záró adatai</t>
  </si>
  <si>
    <t>1.</t>
  </si>
  <si>
    <t>2.</t>
  </si>
  <si>
    <t>Egyéb aktív és passzív pénzügyi elszámolások összevont záróegyenlege (+,-)</t>
  </si>
  <si>
    <t>3.</t>
  </si>
  <si>
    <t>Előző években képzett tartalékok maradványa (-)</t>
  </si>
  <si>
    <t>4.</t>
  </si>
  <si>
    <t>Vállalkozási tevékenység pénzforgalmi eredménye(-)</t>
  </si>
  <si>
    <t>5.</t>
  </si>
  <si>
    <t>Tárgyévi helyesbített pénzmaradvány(1+-2-3-4)</t>
  </si>
  <si>
    <t>6.</t>
  </si>
  <si>
    <t>Finanszírozásból származó korrekciók (+-)</t>
  </si>
  <si>
    <t>7.</t>
  </si>
  <si>
    <t>Pénzmaradványt terhelő elvonások (+-)</t>
  </si>
  <si>
    <t>8.</t>
  </si>
  <si>
    <t>A vállalkozási tevekénység eredményéből alaptevékenység ellátására felhasznált összeg</t>
  </si>
  <si>
    <t>9.</t>
  </si>
  <si>
    <t>Költségvetési pénzmaradványt külön jogszabály alapján módosító tétel (+-)</t>
  </si>
  <si>
    <t>10.</t>
  </si>
  <si>
    <t>Módosított pénzmaradvány (5+-6+-7+8+-9)</t>
  </si>
  <si>
    <t>11.</t>
  </si>
  <si>
    <t>10.sorból az egészségbiztosítási alapból folyósított pénzeszköz maradványa</t>
  </si>
  <si>
    <t>12.</t>
  </si>
  <si>
    <t>Közvilágítási feladatok</t>
  </si>
  <si>
    <t>Rendszeres szoc. ellátások</t>
  </si>
  <si>
    <t>2010. évi helyesbített pénzm.</t>
  </si>
  <si>
    <t>Módosított előirányzat</t>
  </si>
  <si>
    <t xml:space="preserve">     ebből:  -szociális célú kifizetés</t>
  </si>
  <si>
    <t xml:space="preserve">      -talajterhelési díj</t>
  </si>
  <si>
    <t>Családsegítő és Gyermekjóléti Szolg.</t>
  </si>
  <si>
    <t xml:space="preserve">   Céltartalék - mük.</t>
  </si>
  <si>
    <t xml:space="preserve">   Céltartalék - felh.</t>
  </si>
  <si>
    <t>Fejl. Célú egyéb bev.( fejl c. hitel is)</t>
  </si>
  <si>
    <t>Nagykáta Város Önormányzata 2010.évi költségvetésének bevételi előirányzatai és teljesítése</t>
  </si>
  <si>
    <t>Eredeti előirányzat</t>
  </si>
  <si>
    <t>Kerékpárút</t>
  </si>
  <si>
    <t>Felhalmozási céltartalék</t>
  </si>
  <si>
    <t>Inkubátorház</t>
  </si>
  <si>
    <t>Szennyvíz II. ütem</t>
  </si>
  <si>
    <t>Lakáshoz jutás támogatása</t>
  </si>
  <si>
    <t>Polgármesteri Hivatal felhalmozási kiadás:</t>
  </si>
  <si>
    <t>TTT felhalmozási kiadásai</t>
  </si>
  <si>
    <t>Ipari Szki</t>
  </si>
  <si>
    <t>Tűzoltóság</t>
  </si>
  <si>
    <t>Nagykáta Város Önkormányzata</t>
  </si>
  <si>
    <t>Sorszám</t>
  </si>
  <si>
    <t>Családsegítő és Gyermekvédelmi Szolgálat</t>
  </si>
  <si>
    <t>Kisebbségi önkormányzati igazg. tevékenység</t>
  </si>
  <si>
    <t>Támogatások, pénzeszköz átadások</t>
  </si>
  <si>
    <t xml:space="preserve">    Sport támogatás</t>
  </si>
  <si>
    <t xml:space="preserve">    Egyéb szervezetek</t>
  </si>
  <si>
    <t xml:space="preserve">    Polgárőrség</t>
  </si>
  <si>
    <t xml:space="preserve">    GVOP működési hozzájár.</t>
  </si>
  <si>
    <t xml:space="preserve">    TISZK hozzájárulás</t>
  </si>
  <si>
    <t xml:space="preserve">    TTT csat és vízgazd. Hjár.</t>
  </si>
  <si>
    <t xml:space="preserve">    PM területfejlesztési Társ. Hozzájár,</t>
  </si>
  <si>
    <t xml:space="preserve">    CKÖ</t>
  </si>
  <si>
    <t xml:space="preserve">    Érdekeltségi hozzáját T.Hajta</t>
  </si>
  <si>
    <t>Céltartalék célonként</t>
  </si>
  <si>
    <t xml:space="preserve">  Tankönyvtámogatás</t>
  </si>
  <si>
    <t xml:space="preserve">  ÖNO működési hozzájár.</t>
  </si>
  <si>
    <t xml:space="preserve">  VGSZ saját bev. Elmaradás</t>
  </si>
  <si>
    <t>Általános tartalék</t>
  </si>
  <si>
    <t>Eseti szoc. ellátás</t>
  </si>
  <si>
    <t>Fejlesztési, felújítási feladatok (3. sz. melléklet)</t>
  </si>
  <si>
    <t>Szennyvízelvezetés, kezelés számlanyitás</t>
  </si>
  <si>
    <t xml:space="preserve">       2.1 Illetékek</t>
  </si>
  <si>
    <t xml:space="preserve">       2.2 Helyi adók</t>
  </si>
  <si>
    <t xml:space="preserve">       2.3 Átengedett központi adók</t>
  </si>
  <si>
    <t xml:space="preserve">       2.4 Bírságok, pótlékok és egyéb sajátos bevételek</t>
  </si>
  <si>
    <t>4. Tápiómenti Ter.Fejl. Társ.</t>
  </si>
  <si>
    <t>Intézmények összesen:</t>
  </si>
  <si>
    <t>33-as űrlap központosított előirányzatok</t>
  </si>
  <si>
    <t>Esélyegyenlőséget, felzárkoztatást segítő támogatás</t>
  </si>
  <si>
    <t>Önk. részére fizetendő -  adóerőképesség miatt</t>
  </si>
  <si>
    <t>31-es űrlap normatív hozzájárulások elszámolása</t>
  </si>
  <si>
    <t>mutatószámok, feladatmutatók évvégi elszámolása</t>
  </si>
  <si>
    <t>Központi támogatás - átvett pénzeszköz</t>
  </si>
  <si>
    <t>Önkormányzati támogatás - átvett pénzeszköz</t>
  </si>
  <si>
    <t>Támogatási kölcsön</t>
  </si>
  <si>
    <t>Támogatási kölcsönök</t>
  </si>
  <si>
    <t>13.</t>
  </si>
  <si>
    <t>10-ből Köt.terhelt maradvány</t>
  </si>
  <si>
    <t>10-ből Szabad maradvány</t>
  </si>
  <si>
    <t>III.) Előző évi pénzmaradvány - felhalmozási</t>
  </si>
  <si>
    <t>IV.) Előző évi pénzmaradvány - működési</t>
  </si>
  <si>
    <t xml:space="preserve">V.) Felhalmozási hitelek </t>
  </si>
  <si>
    <t>Működési c. tám.értékű kiad.egyéb tám.</t>
  </si>
  <si>
    <t>Államházt.kivülre végl.mük.p.eszk.átad</t>
  </si>
  <si>
    <t>Ellátottak pénzbeli juttatásai</t>
  </si>
  <si>
    <t>Felh.c.tám.ért. Kiad.,egyéb tám.</t>
  </si>
  <si>
    <t>Államházt.kívülre végleges felh.p.eszk átadás</t>
  </si>
  <si>
    <t>Hosszú lejáratú kölcsönök nyújtása</t>
  </si>
  <si>
    <t>Rövid lejáratú kölcsönök nyújtása</t>
  </si>
  <si>
    <t>Költségvetési pénzforgalmi kiadások összesen (01+..+13)</t>
  </si>
  <si>
    <t>Hosszú lejáratú hitelek</t>
  </si>
  <si>
    <t>Rövid lejáratú hitelek</t>
  </si>
  <si>
    <t>Tartós hitelv.megtest.értékpapírok kiadásai</t>
  </si>
  <si>
    <t>Forgatási célú hitelviszonyt.metgt.értékp.kiadásai</t>
  </si>
  <si>
    <t>Finanszírozási kiadások összesen (14+…+17))</t>
  </si>
  <si>
    <t>Pénzforgalmi kiadások (13+18)</t>
  </si>
  <si>
    <t>Mük.c.tám.ért.bevételek, egyéb tám.</t>
  </si>
  <si>
    <t>Áll.kívülről v.mük.p.eszk.átvétel</t>
  </si>
  <si>
    <t>28-ból Önkormányzatok sajátos felhalm.-i és tőkebevételei</t>
  </si>
  <si>
    <t>Felh.c.támogatásért.bev.,egyéb bev.</t>
  </si>
  <si>
    <t>Áll.kívülről végleges felh.p.esz.átvétel</t>
  </si>
  <si>
    <t>Támogatások, kiegészítések</t>
  </si>
  <si>
    <t>32-ből önkorm.költségvetési tám.</t>
  </si>
  <si>
    <t>Hosszú lejáratú kölcsönök visszatérülése</t>
  </si>
  <si>
    <t>Rövid lejáratú kölcsönök visszatérülése</t>
  </si>
  <si>
    <t>Költségvetési pénzforgalmi bevételek összesen (24+…+28+30+31+32+34+35)</t>
  </si>
  <si>
    <t>Kiadások összesen (19+…+22)</t>
  </si>
  <si>
    <t>Hosszú lejáratú hitelek felvétele</t>
  </si>
  <si>
    <t>Rövid lejáratú hitelek felvétele</t>
  </si>
  <si>
    <t>Tartós hitelv.megtestesítő értékp.bev.</t>
  </si>
  <si>
    <t>Forgatási célú hitelv.megt.érékpapírok bev.</t>
  </si>
  <si>
    <t>Finanszírozási bevételek összesen (37+…+40)</t>
  </si>
  <si>
    <t>Pénzforgalmi bevételek (36+41)</t>
  </si>
  <si>
    <t>Továbbadási célú bev.</t>
  </si>
  <si>
    <t>Bevételek összesen (43+44+45)</t>
  </si>
  <si>
    <t xml:space="preserve">               -műk. célra átvett int.</t>
  </si>
  <si>
    <t>TEUT útfelújítás 2010. és Kerékpárút 2011. MFB hiteltörlesztés</t>
  </si>
  <si>
    <t>TEUT útfelújítás 2010. és Kerékpárút 2011. MFB hitelkamat</t>
  </si>
  <si>
    <t>adatok e Ft-ban</t>
  </si>
  <si>
    <t>-</t>
  </si>
  <si>
    <t>adatok ezer Ft-ban</t>
  </si>
  <si>
    <t>adatok ezer  Ft-ban</t>
  </si>
  <si>
    <t>önkormányz. rendeletéhez</t>
  </si>
  <si>
    <t>Nagykáta Város Önkormányzata 2011. évi költségvetési bevételei</t>
  </si>
  <si>
    <t>2011. évi eredeti ei.</t>
  </si>
  <si>
    <t>2011. évi módosított ei.</t>
  </si>
  <si>
    <t xml:space="preserve">                      SZJA 8%</t>
  </si>
  <si>
    <t xml:space="preserve">               - bérkompenzáció</t>
  </si>
  <si>
    <t xml:space="preserve">               - rövid lejár hitel törl.tám.</t>
  </si>
  <si>
    <t xml:space="preserve">               - könyvtár érd.n., esélyegyenlőséget felz. </t>
  </si>
  <si>
    <t>3.)  Egyéb önkormányzati támogatás - vis maior</t>
  </si>
  <si>
    <t>4.)  ÖNHIKI támogatás</t>
  </si>
  <si>
    <t>5.) Eü. pénztári finanszírozás</t>
  </si>
  <si>
    <t>6.) Helyi adóbevételek</t>
  </si>
  <si>
    <t xml:space="preserve">      -termőföld bérbead. szárm. adó:</t>
  </si>
  <si>
    <t xml:space="preserve">      -bírságok, késedelmi pótlék, egyéb bev.</t>
  </si>
  <si>
    <t>7.) Működési jellegű saját bevétel:</t>
  </si>
  <si>
    <t>8.) Müködési kölcsön visszatérülése</t>
  </si>
  <si>
    <t xml:space="preserve">     2.) Viziközmű T.-tól átvett köv.áll. megtérülés</t>
  </si>
  <si>
    <t xml:space="preserve">     3.) Átvett bevétel</t>
  </si>
  <si>
    <t xml:space="preserve">     4.) Kommunális adó fejlesztésre</t>
  </si>
  <si>
    <t xml:space="preserve">     5.) Belvíz tám. kapcsolatos visszafiz.</t>
  </si>
  <si>
    <t xml:space="preserve">     6.) Beruházásra kapott állami tám. </t>
  </si>
  <si>
    <t xml:space="preserve">     7.) TTT átvett</t>
  </si>
  <si>
    <t xml:space="preserve">     8.) Tűzoltóság és Ipari tám.ért. és átvett p.eszk.</t>
  </si>
  <si>
    <t xml:space="preserve">     9.) Lakáshozjut.-lakásfennt./ norm.tám-ból</t>
  </si>
  <si>
    <t xml:space="preserve">          eszköz beszerzés </t>
  </si>
  <si>
    <t xml:space="preserve">     10.) TTT felh. Egyéb bevétel</t>
  </si>
  <si>
    <t xml:space="preserve">     11.) VGSZ - Mátray egyéb felh.</t>
  </si>
  <si>
    <t xml:space="preserve">     12.) Felhalmozási kölcsön visszatérülése</t>
  </si>
  <si>
    <t xml:space="preserve">     13.) Informatikai támogatás</t>
  </si>
  <si>
    <t>Nagykáta Város Önkormányzata 2011.évi költségvetési bevételei</t>
  </si>
  <si>
    <t xml:space="preserve">   1. Működési bevételek</t>
  </si>
  <si>
    <t xml:space="preserve">  3. Működési támogatások</t>
  </si>
  <si>
    <t xml:space="preserve">      3.2 Központosított előirányzatokból müködési célú</t>
  </si>
  <si>
    <t xml:space="preserve">      3.3 Helyi önkormányzatok kiegészítő támogatása</t>
  </si>
  <si>
    <t xml:space="preserve">      3.4 Helyi önk.által fentartott előadó-művészeti szervezetek tám.</t>
  </si>
  <si>
    <t xml:space="preserve">      3.5 Normatív kötött felhasználású támogatások</t>
  </si>
  <si>
    <t xml:space="preserve">  4. Egyéb működési bevételek</t>
  </si>
  <si>
    <t xml:space="preserve">      4.1 Támogatásértékű müködési bevételek összesen</t>
  </si>
  <si>
    <t xml:space="preserve">      4.2 Működési célú pénzeszközátvétel államháztartáson kivülről</t>
  </si>
  <si>
    <t xml:space="preserve">      4.3 Előző évi müködési célú előirányzat maradvány, pm. Átvétel</t>
  </si>
  <si>
    <t xml:space="preserve">      4.4 Előző évi költségvetési kiegészítések visszatérülések</t>
  </si>
  <si>
    <t>II. Felhalmozási bevételek</t>
  </si>
  <si>
    <t xml:space="preserve">   1. Felhalmozási és tőke jellegű bevételek</t>
  </si>
  <si>
    <t xml:space="preserve">      1.1 Tárgyi eszközök, immateriális javak értékesítése</t>
  </si>
  <si>
    <t xml:space="preserve">      1.2 Önkormányzatok sajátos felhalmozási bevételei</t>
  </si>
  <si>
    <t xml:space="preserve">      1.3  Pénzügyi befektetések bevételei</t>
  </si>
  <si>
    <t xml:space="preserve">   2. Felhalmozási támogatások</t>
  </si>
  <si>
    <t xml:space="preserve">      2.1 Központosított előirányzatokból fejlesztési célúak</t>
  </si>
  <si>
    <t xml:space="preserve">      2.2 Fejlesztési célú támogatások</t>
  </si>
  <si>
    <t xml:space="preserve">  3. Egyéb felhalmozási bevételek</t>
  </si>
  <si>
    <t xml:space="preserve">      3.1 Támogatásértékű felhalmozási bevételek összesen</t>
  </si>
  <si>
    <t xml:space="preserve">      3.2 Felhalmozási célú pénzeszköz átvétel államháztartáson kívülről</t>
  </si>
  <si>
    <t xml:space="preserve">      3.3 Előző évi felhalmozási célú előirányzat-maradvány, pénzmaradvány</t>
  </si>
  <si>
    <t>III.Támogatási kölcsönök visszatérülése, igénybevétele</t>
  </si>
  <si>
    <t>IV. Pénzforgalom nélküli bevételek</t>
  </si>
  <si>
    <t xml:space="preserve">  1. Alap- és vállalkozási tevékenység közötti elszámolások</t>
  </si>
  <si>
    <t xml:space="preserve">V. Előző évek előirányzat-maradványának, pénzmaradványának </t>
  </si>
  <si>
    <t xml:space="preserve">    vállalkozási maradványának igénybevétele</t>
  </si>
  <si>
    <t xml:space="preserve">  1. Müködési célra</t>
  </si>
  <si>
    <t xml:space="preserve">  2. Felhalmozási célra</t>
  </si>
  <si>
    <t>VI. Értékpapírok értékesítésének bevétele</t>
  </si>
  <si>
    <t xml:space="preserve">  1. Müködési célú bevételek</t>
  </si>
  <si>
    <t xml:space="preserve">  2.Felhalmozási célú bevételek</t>
  </si>
  <si>
    <t>VII. Hitelek felvétele és kötvénykibocsátás bevételei</t>
  </si>
  <si>
    <t xml:space="preserve">  1. Müködési célú hitel felvétele és kötvénykibocsátás müködési célra</t>
  </si>
  <si>
    <t xml:space="preserve">  2 .Felhalmozási célú hitel felvétele és kötvénykibocsátás felhalmozási c.</t>
  </si>
  <si>
    <t>ÖSSZES BEVÉTEL:</t>
  </si>
  <si>
    <t>2011. évi pénzmaradványa</t>
  </si>
  <si>
    <t>Intézményenkénti mérlegadatok 2011 év</t>
  </si>
  <si>
    <t>Nagykáta Város Önkormányzata 2011.évi költségvetésének kiemelt előirányzatai és teljesítése</t>
  </si>
  <si>
    <t>Telj.12.31.</t>
  </si>
  <si>
    <t>Mátray G. Ált. Isk.</t>
  </si>
  <si>
    <t>Városi Könyvtár…</t>
  </si>
  <si>
    <t xml:space="preserve"> - VGSZ saját</t>
  </si>
  <si>
    <t xml:space="preserve"> - Váci M. Ált.Isk.</t>
  </si>
  <si>
    <t xml:space="preserve"> -Mátray G. Ált.Isk.</t>
  </si>
  <si>
    <t xml:space="preserve"> - Városi Óvoda</t>
  </si>
  <si>
    <t xml:space="preserve"> - Könyvtár és Műv.Közp.</t>
  </si>
  <si>
    <t xml:space="preserve">Családsegítő </t>
  </si>
  <si>
    <t>Családsegítő Szolg.</t>
  </si>
  <si>
    <t>2011.12.31-i egyenleg</t>
  </si>
  <si>
    <t>Nagykáta Város intézményeinek 2011. évi felhalmozási  kiadásai</t>
  </si>
  <si>
    <t>1. Városgazdálkodási Szervezet</t>
  </si>
  <si>
    <t>a.) Városgazdálkodási Szervezet - saját</t>
  </si>
  <si>
    <t>b.)Váci Mihály Általános Iskola</t>
  </si>
  <si>
    <t>c.)Mátray Gábor Általános Iskola</t>
  </si>
  <si>
    <t>d.)Városi Napköziotthonos Óvoda</t>
  </si>
  <si>
    <t>e.)Városi Könyvtár és Műv.Közp.</t>
  </si>
  <si>
    <t>Ipari Szakközépiskola és Szakiskola</t>
  </si>
  <si>
    <t>előző évi pénzmaradv. Igénybevét.</t>
  </si>
  <si>
    <t>Tanári digit tábla</t>
  </si>
  <si>
    <t>Közetvágó gép</t>
  </si>
  <si>
    <t>Talajfúró gép</t>
  </si>
  <si>
    <t>Elektromos pénztárgép</t>
  </si>
  <si>
    <t>2010 évi szakképz.hjár.</t>
  </si>
  <si>
    <t>HP 250 t.keménységmérőgép</t>
  </si>
  <si>
    <t>Marógép TIP 6P82</t>
  </si>
  <si>
    <t>Esztergagép TIP ESN-01</t>
  </si>
  <si>
    <t>Esztergagép TIP E3 N-01</t>
  </si>
  <si>
    <t>Esztergagép TIP E2N</t>
  </si>
  <si>
    <t>Bioxin T400 cimkenyomtató</t>
  </si>
  <si>
    <t>Tally Dascomn 5040B Bizonyítvány nyom</t>
  </si>
  <si>
    <t>Notebook Toshiba C-12N (2 db)</t>
  </si>
  <si>
    <t>Számítógép konfig.(tanulói 58 db)</t>
  </si>
  <si>
    <t>Számítógép konfig.(tanári 3 db)</t>
  </si>
  <si>
    <t>Monitor Samsung S19A300N  LED(40 db)</t>
  </si>
  <si>
    <t xml:space="preserve">Monitor Samsung S22A300N LED (5db) </t>
  </si>
  <si>
    <t>2011 évi felzárkóztató oktatás</t>
  </si>
  <si>
    <t>Nagyteljesítményű számítógép</t>
  </si>
  <si>
    <t>2011 évi szakképz.hjár</t>
  </si>
  <si>
    <t>Oszlopos fúrógép TIP FO32</t>
  </si>
  <si>
    <t>Élhajlító 1500-as</t>
  </si>
  <si>
    <t>Mitsubishi Helfa RV-E4 NM Ipari robot</t>
  </si>
  <si>
    <t>Sony HDR CX 160 E HD kamera</t>
  </si>
  <si>
    <t>RP-300 HPC Lapvibrátor</t>
  </si>
  <si>
    <t>DBK 1300F Faeszterga</t>
  </si>
  <si>
    <t xml:space="preserve">6/a. melléklet Nagykáta Város Önkormányzat 2011.évi költségv.-nek végrehajtásáról szóló /2012 (IV..) </t>
  </si>
  <si>
    <t>Kötelezettségvállalással terhelt 2011.évi pénzmaradvány részletezése</t>
  </si>
  <si>
    <t>Váci Mihály Általános Iskola:</t>
  </si>
  <si>
    <t>Mátray Gábor Általános Iskola:</t>
  </si>
  <si>
    <t>Városi Napköziotthonos Óvoda:</t>
  </si>
  <si>
    <t>Könyvtár és Művelődési Központ:</t>
  </si>
  <si>
    <t>Városgazdálkodási Szervezet - saját</t>
  </si>
  <si>
    <t>/2010. évről áthúzódó/ Könyvvizsgálói tanácsadás, KEOP - 1.2.0/2F/09-2009-0021 számú projekt pénzügyi elszámolásának könyvvizsgálata</t>
  </si>
  <si>
    <t>/2010. évről áthúzódó/     Technikai segítségnyújtás, PME keretében végzendő szakértői feladatok egy részének ellátása</t>
  </si>
  <si>
    <t>/2010. évről áthúzódó/       Költség-haszon elemzés</t>
  </si>
  <si>
    <t>Technikai segítségnyújtás, PME keretében végzendő szakértői feladatok egy részének ellátása</t>
  </si>
  <si>
    <t>Közbeszerzési hirdetmény</t>
  </si>
  <si>
    <t>Gépjármű beszerzés</t>
  </si>
  <si>
    <t>Informatikai eszköz beszerzés</t>
  </si>
  <si>
    <t>Szennyvízberuházás projekttel kapcsolatos /támogatott/ közbeszerzési tanácsadói díj önerő része + áfa</t>
  </si>
  <si>
    <t xml:space="preserve">Szennyvízberuházás projekttel kapcsolatos /támogatott/ vízjogi engedélyek meghosszabbításának önerő része </t>
  </si>
  <si>
    <t>Láncfűrész vásárlás 2 db</t>
  </si>
  <si>
    <t>Takarítógép vásárlás</t>
  </si>
  <si>
    <t>Gázérzékelő</t>
  </si>
  <si>
    <t>Szervergép</t>
  </si>
  <si>
    <t>PIV. Számítógép</t>
  </si>
  <si>
    <t>Televízió</t>
  </si>
  <si>
    <t>Klímaberendezés</t>
  </si>
  <si>
    <t>Kávéfőzőgép</t>
  </si>
  <si>
    <t>Projector</t>
  </si>
  <si>
    <t>Zongora</t>
  </si>
  <si>
    <t xml:space="preserve">Személyi juttatások, járulékok </t>
  </si>
  <si>
    <t>2011. december havi nem rendsz. kifizetés, járulékok</t>
  </si>
  <si>
    <t>2011. december havi kompenzáció, járulékok</t>
  </si>
  <si>
    <t>Dologi kiadások:</t>
  </si>
  <si>
    <t>ÉMÁSZ áramdíj szolgáltatás</t>
  </si>
  <si>
    <t>Főv. Gázművek gázdíj</t>
  </si>
  <si>
    <t>MOL Nyrt üzemanyag felhasználás</t>
  </si>
  <si>
    <t>Káta Tel. Hulladékkezelő hulladékszállítás</t>
  </si>
  <si>
    <t>Tiszt.sz., tűo. Kész.</t>
  </si>
  <si>
    <t>Mazda felülvizsg., üzemeltetésére, fenntartás</t>
  </si>
  <si>
    <t>Pedagógus továbbképzés</t>
  </si>
  <si>
    <t>Iskolaegészségügy- Dr. Péter Enikő</t>
  </si>
  <si>
    <t>VGSZ - szivattyú</t>
  </si>
  <si>
    <t>2011. évi mérlegei</t>
  </si>
  <si>
    <t>2011.évben</t>
  </si>
  <si>
    <t>2011. évi teljesített bevételei és kiadásai</t>
  </si>
  <si>
    <t>Előző évi pénzmaradvány</t>
  </si>
  <si>
    <t>Az egyszerűsített mérleg előírt tagolása 2011 .évre</t>
  </si>
  <si>
    <t>/2012 (IV.) önkormányz. rendeletéhez</t>
  </si>
  <si>
    <t>2011.évre</t>
  </si>
  <si>
    <t>2011.évi kedv.</t>
  </si>
  <si>
    <t xml:space="preserve">   Többcélú házi segítségnyújtás…</t>
  </si>
  <si>
    <t xml:space="preserve">   Pest Megye Önkrm.</t>
  </si>
  <si>
    <t xml:space="preserve">   Aszalós kiállítás</t>
  </si>
  <si>
    <t xml:space="preserve">   Zeneiskola</t>
  </si>
  <si>
    <t xml:space="preserve">  VGSZ közcélú fogl. Rövid i. fogl.</t>
  </si>
  <si>
    <t xml:space="preserve">  VGSZ közcélú fogl.hosszabb i.fogl.</t>
  </si>
  <si>
    <t xml:space="preserve">  Pest M. Önk. Zeneiskola</t>
  </si>
  <si>
    <t xml:space="preserve">  Dologi infláció hatás</t>
  </si>
  <si>
    <t xml:space="preserve">  Gáz,villany… áremelés m.</t>
  </si>
  <si>
    <t xml:space="preserve">   Érettségi + szakmai vizsgák</t>
  </si>
  <si>
    <t xml:space="preserve">  Pedagógus szakvizsga</t>
  </si>
  <si>
    <t xml:space="preserve">  Informatikai normatíva</t>
  </si>
  <si>
    <t xml:space="preserve">  2011.évi kompenzáció</t>
  </si>
  <si>
    <t xml:space="preserve">  Káta-Sport kölcsön</t>
  </si>
  <si>
    <t xml:space="preserve">  Iskolai és utánpótlássport</t>
  </si>
  <si>
    <t>Polgármesteri Hivatala 2011. évi feladatai</t>
  </si>
  <si>
    <t>ezer Ft</t>
  </si>
  <si>
    <t>Pianinó vásárlás</t>
  </si>
  <si>
    <t>Aszfaltozás Káta-Hulladék</t>
  </si>
  <si>
    <t>VGSZ műfűves pálya</t>
  </si>
  <si>
    <t xml:space="preserve">MÁV P+R parkoló </t>
  </si>
  <si>
    <t>Bölcsödék közokt. Inf. Pályázat saját erő</t>
  </si>
  <si>
    <t>Kerékpárút MFB hitel</t>
  </si>
  <si>
    <t>Ingatlan vásárlások</t>
  </si>
  <si>
    <t>Tűzoltóság techn.eszk. Beszerzése</t>
  </si>
  <si>
    <t>Kataszteri szoftver+tartozékok</t>
  </si>
  <si>
    <t>Földesút aszfaltozás, útépítés</t>
  </si>
  <si>
    <t>Településszerkezeti terv módosítás (2010)</t>
  </si>
  <si>
    <t>Strandfürdőt megkerülő út (2010)</t>
  </si>
  <si>
    <t>Könyvtári szofteverek,ügyvitel tech.</t>
  </si>
  <si>
    <t>Könyvtár klíma</t>
  </si>
  <si>
    <t>Tájház geodéziai munkák</t>
  </si>
  <si>
    <t>Családsegítő felújítás</t>
  </si>
  <si>
    <t>Aszfaltozás Káta Hulladék</t>
  </si>
  <si>
    <t>KátHidro Kft.</t>
  </si>
  <si>
    <t>Fejlesztési hitelek kamatai</t>
  </si>
  <si>
    <t>Könyvtár (12.306e; 149e)</t>
  </si>
  <si>
    <t>Óvoda eszk.besz. (782e;12e)</t>
  </si>
  <si>
    <t>Utak kivitelezése (9.041e;134e)</t>
  </si>
  <si>
    <t>Szennyvízhitel kamat (46000e;12.165e)</t>
  </si>
  <si>
    <t>Kerékpárút (0;1.775e)</t>
  </si>
  <si>
    <t>TEUT 2010  Utak ((0;1.355e)</t>
  </si>
  <si>
    <t>Fejlesztési hitelek törlesztése</t>
  </si>
  <si>
    <t>Önkormányzati összes felhalmozási célú kifizetés finanszírozási célú kiadásokkal</t>
  </si>
  <si>
    <t>Nagykáta Város Önkormányzata 2011.évi  felhalmozási feladatai, felh. átadás</t>
  </si>
  <si>
    <t>Telefonköltségek (UPC, T-Mobile) szla</t>
  </si>
  <si>
    <t>Generali kgfbiztosítás</t>
  </si>
  <si>
    <t>Káta Hidro Kft. Víz-és csatornázási díj</t>
  </si>
  <si>
    <t>Gépjármű javítás (Kozári Gumi Kft)</t>
  </si>
  <si>
    <t>Beruh, felúj.,pü.befektetés, felj.pesz. átadás, felh.tartalékok, külcsön</t>
  </si>
  <si>
    <t>5.Önkormányzat int.</t>
  </si>
  <si>
    <t xml:space="preserve">  -Ebből:  Kisebbségi          Önkormányzat:</t>
  </si>
  <si>
    <t>5. Önkormányzat int.</t>
  </si>
  <si>
    <t xml:space="preserve">   - Ebből: Kisebbségi          Önkormányzat:</t>
  </si>
  <si>
    <t>Müködési kölcsön</t>
  </si>
  <si>
    <t>Felhalmozási kölcsön</t>
  </si>
  <si>
    <t>Hitel felhalmozási</t>
  </si>
  <si>
    <t>Hitel működési</t>
  </si>
  <si>
    <t>Pénzforgalmi költségvetési bevételek és kiadások különbsége (36-13)</t>
  </si>
  <si>
    <t>Igénybe vett tartalékokkal korr. Költségvetési bev. És kiad. Különbsége(47+44-21)</t>
  </si>
  <si>
    <t xml:space="preserve"> - 15-ből likvidhitelek kiadása</t>
  </si>
  <si>
    <t xml:space="preserve"> - 38-ból likvid hitelek bevétele</t>
  </si>
  <si>
    <t>Továbbadási bev.és kiad.különbsége (42-19)</t>
  </si>
  <si>
    <t>Aktív és passzív pénzügyi műveletek egyenlege (45+46-22)</t>
  </si>
  <si>
    <t>I. Tartós  tőke</t>
  </si>
  <si>
    <t>ösztöndíj maradvány 58822 (2012 01.hó 144 fő)</t>
  </si>
  <si>
    <t>2011 évi szakképz.hjár.maradv.DPMTISZK -SZHA-2011-04 szerz.</t>
  </si>
  <si>
    <t xml:space="preserve">2011 évi felzárk.oktatás mar.836/2011 sz.szerint </t>
  </si>
  <si>
    <t>Pénzeszköz átad. Müködési</t>
  </si>
  <si>
    <t>Pénzeszköz átad. Felhalm.</t>
  </si>
  <si>
    <t>Felhalm. Kiad. + hitel</t>
  </si>
  <si>
    <t>Előző évi ktgvetési kieg.visszatér.</t>
  </si>
  <si>
    <t>DPMTISZK-SZHA-2011-04 szerz.szerint</t>
  </si>
  <si>
    <t>Felhalmozási tartalék</t>
  </si>
  <si>
    <r>
      <t xml:space="preserve">      </t>
    </r>
    <r>
      <rPr>
        <sz val="10"/>
        <color indexed="10"/>
        <rFont val="Arial"/>
        <family val="2"/>
      </rPr>
      <t>3.1 Normatív hozzájárulások</t>
    </r>
  </si>
  <si>
    <t>Felhalmozási hitel törlesztés</t>
  </si>
  <si>
    <t>Rövid lejáratú hitelek törlesztése</t>
  </si>
  <si>
    <t>Igazgatás….</t>
  </si>
  <si>
    <r>
      <t xml:space="preserve">    </t>
    </r>
    <r>
      <rPr>
        <sz val="10"/>
        <color indexed="10"/>
        <rFont val="Arial"/>
        <family val="2"/>
      </rPr>
      <t>Bursa Hungarica</t>
    </r>
  </si>
  <si>
    <t>Előző évi norm visszafiz.</t>
  </si>
  <si>
    <t>Önkormányzat programok…</t>
  </si>
  <si>
    <t>Finanszírozási célú bevételek összesen</t>
  </si>
  <si>
    <t>Nyitó és pm. kül.</t>
  </si>
  <si>
    <t>Pm. érintő átfutó</t>
  </si>
  <si>
    <t>VI.) Rövid távú hitelfelvétel működésre:</t>
  </si>
  <si>
    <t>01 - Könyvviteli Mérleg</t>
  </si>
  <si>
    <t>#</t>
  </si>
  <si>
    <t>Előző évi állományi érték</t>
  </si>
  <si>
    <t>Tárgyévi állományi érték</t>
  </si>
  <si>
    <t/>
  </si>
  <si>
    <t>01</t>
  </si>
  <si>
    <t>1. Alapítás-átszervezés aktivált értéke (1111,1121)</t>
  </si>
  <si>
    <t>02</t>
  </si>
  <si>
    <t>2. Kísérleti fejlesztés aktivált értéke (1112,1122)</t>
  </si>
  <si>
    <t>03</t>
  </si>
  <si>
    <t>3. Vagyoni értékű jogok (1113,1123)</t>
  </si>
  <si>
    <t>04</t>
  </si>
  <si>
    <t>4. Szellemi termékek (1114,1124)</t>
  </si>
  <si>
    <t>05</t>
  </si>
  <si>
    <t>5. Immateriális javakra adott előlegek (1181,1182)</t>
  </si>
  <si>
    <t>06</t>
  </si>
  <si>
    <t>6. Immateriális javak értékhelyesbítése (119)</t>
  </si>
  <si>
    <t>07</t>
  </si>
  <si>
    <t>I. Immateriális javak összesen (01+...+06)</t>
  </si>
  <si>
    <t>08</t>
  </si>
  <si>
    <t>1. Ingatlanok és a kapcsolódó vagyoni értékű jogok (121,122-ből)</t>
  </si>
  <si>
    <t>09</t>
  </si>
  <si>
    <t>2. Gépek, berendezések és felszerelések (1311,1312-ből)</t>
  </si>
  <si>
    <t>10</t>
  </si>
  <si>
    <t>3. Járművek (1321,1322-ből)</t>
  </si>
  <si>
    <t>11</t>
  </si>
  <si>
    <t>4. Tenyészállatok (141,142-ből)</t>
  </si>
  <si>
    <t>12</t>
  </si>
  <si>
    <t>5. Beruházások,felújítások (1227,127,13127,1317,132227,132237,1327,14227,14237,147)</t>
  </si>
  <si>
    <t>13</t>
  </si>
  <si>
    <t>6. Beruházásra adott előlegek (128,1318,1328,148,1598,1599)</t>
  </si>
  <si>
    <t>14</t>
  </si>
  <si>
    <t>7. Állami készletek, tartalékok (1591,1592)</t>
  </si>
  <si>
    <t>15</t>
  </si>
  <si>
    <t>8. Tárgyi eszközök értékhelyesbítése (129,1319,1329,149)</t>
  </si>
  <si>
    <t>16</t>
  </si>
  <si>
    <t>II. Tárgyi eszközök összesen (08+...+15)</t>
  </si>
  <si>
    <t>17</t>
  </si>
  <si>
    <t>1. Tartós részesedés (171., 1751.)</t>
  </si>
  <si>
    <t>18</t>
  </si>
  <si>
    <t>Ebből - tartós társulási részesedés (17113,175113,175123,175133)</t>
  </si>
  <si>
    <t>19</t>
  </si>
  <si>
    <t>2. Tartós hitelviszonyt megtestesítő értékpapír (172-174,1752)</t>
  </si>
  <si>
    <t>20</t>
  </si>
  <si>
    <t>3. Tartósan adott kölcsön (191-194-ből,1981-ből)</t>
  </si>
  <si>
    <t>21</t>
  </si>
  <si>
    <t>4. Hosszú lejáratú bankbetétek (178)</t>
  </si>
  <si>
    <t>22</t>
  </si>
  <si>
    <t>5. Egyéb hosszú lejáratú követelések (195-ből,1982-ből)</t>
  </si>
  <si>
    <t>23</t>
  </si>
  <si>
    <t>6. Befektetett pénzügyi eszközök értékhelyesbítése (179)</t>
  </si>
  <si>
    <t>24</t>
  </si>
  <si>
    <t>III. Befektetett pénzügyi eszközök összesen (17+19+...+23)</t>
  </si>
  <si>
    <t>25</t>
  </si>
  <si>
    <t>1. Üzemeltetésre, kezelésre átadott eszközök (161,162)</t>
  </si>
  <si>
    <t>26</t>
  </si>
  <si>
    <t>2. Koncesszióba adott eszközök (163,164)</t>
  </si>
  <si>
    <t>27</t>
  </si>
  <si>
    <t>3. Vagyonkezelésbe adott eszközök (167,168)</t>
  </si>
  <si>
    <t>28</t>
  </si>
  <si>
    <t>4. Vagyonkezelésbe vett eszközök (165,166)</t>
  </si>
  <si>
    <t>29</t>
  </si>
  <si>
    <t>5. Üzemeltetésre, kezelésre átadott, koncesszióba, vagyonkezelésbe adott, illetve vagyonkezelésbe vett eszközök értékhelyesbítése (169.)</t>
  </si>
  <si>
    <t>30</t>
  </si>
  <si>
    <t>IV. Üzemeltetésre, kezelésre átadott, koncesszióba, vagyonkezelésbe adott, illetve vagyonkezelésbe vett eszközök  (25+…+29)</t>
  </si>
  <si>
    <t>31</t>
  </si>
  <si>
    <t>A) BEFEKTETETT ESZKÖZÖK ÖSSZESEN (07+16+24+30)</t>
  </si>
  <si>
    <t>32</t>
  </si>
  <si>
    <t>1. Anyagok (21., 241.)</t>
  </si>
  <si>
    <t>33</t>
  </si>
  <si>
    <t>2. Befejezetlen termelés és félkész termékek (253,263)</t>
  </si>
  <si>
    <t>34</t>
  </si>
  <si>
    <t>3. Növendék-, hízó és egyéb állatok (252,262)</t>
  </si>
  <si>
    <t>35</t>
  </si>
  <si>
    <t>4. Késztermékek (251,261)</t>
  </si>
  <si>
    <t>36</t>
  </si>
  <si>
    <t>5/a Áruk, betétdíjas göngyölegek, közvetített szolgáltatások (22., 231., 232., 234., 242., 243., 244. 246.)</t>
  </si>
  <si>
    <t>37</t>
  </si>
  <si>
    <t>5/b Követelés fejében átvett eszközök, készletek (233., 245.)</t>
  </si>
  <si>
    <t>38</t>
  </si>
  <si>
    <t>I. Készletek összesen (32+...+37)</t>
  </si>
  <si>
    <t>39</t>
  </si>
  <si>
    <t>1. Követelések áruszállításból és szolgáltatásból (vevők) (282., 283., 284., 2882., 2883., 2884.)</t>
  </si>
  <si>
    <t>40</t>
  </si>
  <si>
    <t>2. Adósok (281,2881)</t>
  </si>
  <si>
    <t>41</t>
  </si>
  <si>
    <t>3. Rövid lejáratú kölcsönök(27,278)</t>
  </si>
  <si>
    <t>42</t>
  </si>
  <si>
    <t>4. Egyéb követelések (285-287., 2885-2887., 19-ből)</t>
  </si>
  <si>
    <t>43</t>
  </si>
  <si>
    <t>Ebből: - tartósan adott kölcsönökből a mérlegfordulónapot követő egy éven belül esedékes részletek (191-194-ből, 1981-ből)</t>
  </si>
  <si>
    <t>44</t>
  </si>
  <si>
    <t>- egyéb hosszú lejáratú követelésekből a mérlegfordulónapot követő egy éven belül esedékes részletek (195-ből, 1982-ből)</t>
  </si>
  <si>
    <t>45</t>
  </si>
  <si>
    <t>- nemzetközi támogatási programok miatti követelések (2874.)</t>
  </si>
  <si>
    <t>46</t>
  </si>
  <si>
    <t>- támogatási program előlegek (2871.)</t>
  </si>
  <si>
    <t>47</t>
  </si>
  <si>
    <t>- előfinanszírozás miatti követelések (2876.)</t>
  </si>
  <si>
    <t>48</t>
  </si>
  <si>
    <t>- támogatási programok szabálytalan kifizetése miatti követelés (2872)</t>
  </si>
  <si>
    <t>49</t>
  </si>
  <si>
    <t>- garancia- és kezességvállalásból származó követelések(2873)</t>
  </si>
  <si>
    <t>50</t>
  </si>
  <si>
    <t>II. Követelések összesen (39+...+42)</t>
  </si>
  <si>
    <t>51</t>
  </si>
  <si>
    <t>1. Forgatási célú részesedés (2951,298-ból)</t>
  </si>
  <si>
    <t>52</t>
  </si>
  <si>
    <t>1/a Forgatási célú részesedés bekerülési (könyv szerinti) értéke (2951.)</t>
  </si>
  <si>
    <t>53</t>
  </si>
  <si>
    <t>1/b Forgatási célú részesedés elszámolt értékvesztése (2982.)</t>
  </si>
  <si>
    <t>54</t>
  </si>
  <si>
    <t>2. Forgatási célú hitelviszony megtestesítő értékpapírok (2911,2921,2931,2941,298-ból)</t>
  </si>
  <si>
    <t>55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</si>
</sst>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.0"/>
    <numFmt numFmtId="167" formatCode="0.0%"/>
    <numFmt numFmtId="168" formatCode="yy&quot;/ &quot;mm&quot;/ &quot;dd/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#,##0.0###"/>
  </numFmts>
  <fonts count="98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sz val="10"/>
      <name val="ClassGarmnd L2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3"/>
      <name val="ClassGarmnd L2"/>
      <family val="1"/>
    </font>
    <font>
      <b/>
      <sz val="11"/>
      <name val="ClassGarmnd L2"/>
      <family val="1"/>
    </font>
    <font>
      <b/>
      <u val="single"/>
      <sz val="10.5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color indexed="10"/>
      <name val="Arial"/>
      <family val="0"/>
    </font>
    <font>
      <sz val="10.5"/>
      <name val="Lucida Sans Unicode"/>
      <family val="0"/>
    </font>
    <font>
      <b/>
      <u val="single"/>
      <sz val="11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 CE"/>
      <family val="2"/>
    </font>
    <font>
      <sz val="9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sz val="12"/>
      <name val="ClassGarmnd L2"/>
      <family val="1"/>
    </font>
    <font>
      <sz val="8"/>
      <color indexed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8"/>
      <name val="Arial CE"/>
      <family val="0"/>
    </font>
    <font>
      <i/>
      <sz val="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ClassGarmnd L2"/>
      <family val="0"/>
    </font>
    <font>
      <b/>
      <sz val="10"/>
      <color indexed="10"/>
      <name val="Arial"/>
      <family val="0"/>
    </font>
    <font>
      <b/>
      <i/>
      <sz val="10"/>
      <color indexed="10"/>
      <name val="Arial"/>
      <family val="0"/>
    </font>
    <font>
      <b/>
      <u val="single"/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.5"/>
      <color indexed="10"/>
      <name val="Times New Roman"/>
      <family val="1"/>
    </font>
    <font>
      <b/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Tahoma"/>
      <family val="0"/>
    </font>
    <font>
      <i/>
      <sz val="8"/>
      <color indexed="10"/>
      <name val="Arial CE"/>
      <family val="0"/>
    </font>
    <font>
      <i/>
      <sz val="10"/>
      <color indexed="10"/>
      <name val="Arial"/>
      <family val="2"/>
    </font>
    <font>
      <b/>
      <sz val="13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Arial"/>
      <family val="0"/>
    </font>
    <font>
      <b/>
      <sz val="8"/>
      <color indexed="10"/>
      <name val="Arial"/>
      <family val="0"/>
    </font>
    <font>
      <sz val="9"/>
      <color indexed="10"/>
      <name val="Arial"/>
      <family val="0"/>
    </font>
    <font>
      <b/>
      <sz val="9"/>
      <color indexed="10"/>
      <name val="Arial"/>
      <family val="0"/>
    </font>
    <font>
      <i/>
      <sz val="8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Times New Roman"/>
      <family val="1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0"/>
      <color indexed="10"/>
      <name val="Lucida Sans Unicode"/>
      <family val="0"/>
    </font>
    <font>
      <b/>
      <sz val="10"/>
      <color indexed="10"/>
      <name val="Lucida Sans Unicode"/>
      <family val="0"/>
    </font>
    <font>
      <sz val="9"/>
      <color indexed="10"/>
      <name val="ClassGarmnd L2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9"/>
      <color indexed="10"/>
      <name val="Arial"/>
      <family val="2"/>
    </font>
    <font>
      <i/>
      <sz val="9"/>
      <color indexed="10"/>
      <name val="ClassGarmnd L2"/>
      <family val="0"/>
    </font>
    <font>
      <sz val="8"/>
      <color indexed="10"/>
      <name val="Arial"/>
      <family val="2"/>
    </font>
    <font>
      <sz val="10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5" borderId="0" applyNumberFormat="0" applyBorder="0" applyAlignment="0" applyProtection="0"/>
    <xf numFmtId="0" fontId="79" fillId="8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9" borderId="0" applyNumberFormat="0" applyBorder="0" applyAlignment="0" applyProtection="0"/>
    <xf numFmtId="0" fontId="81" fillId="3" borderId="0" applyNumberFormat="0" applyBorder="0" applyAlignment="0" applyProtection="0"/>
    <xf numFmtId="0" fontId="82" fillId="20" borderId="1" applyNumberFormat="0" applyAlignment="0" applyProtection="0"/>
    <xf numFmtId="0" fontId="83" fillId="21" borderId="2" applyNumberFormat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4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9" fillId="7" borderId="1" applyNumberFormat="0" applyAlignment="0" applyProtection="0"/>
    <xf numFmtId="0" fontId="90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9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9" fillId="23" borderId="7" applyNumberFormat="0" applyFont="0" applyAlignment="0" applyProtection="0"/>
    <xf numFmtId="0" fontId="93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692">
    <xf numFmtId="0" fontId="0" fillId="0" borderId="0" xfId="0" applyAlignment="1">
      <alignment/>
    </xf>
    <xf numFmtId="0" fontId="2" fillId="0" borderId="0" xfId="56" applyFont="1" applyBorder="1">
      <alignment/>
      <protection/>
    </xf>
    <xf numFmtId="0" fontId="4" fillId="0" borderId="10" xfId="56" applyFont="1" applyBorder="1" applyAlignment="1">
      <alignment horizontal="center"/>
      <protection/>
    </xf>
    <xf numFmtId="0" fontId="0" fillId="0" borderId="10" xfId="56" applyFont="1" applyBorder="1" applyAlignment="1">
      <alignment horizontal="right"/>
      <protection/>
    </xf>
    <xf numFmtId="0" fontId="0" fillId="0" borderId="0" xfId="58" applyFont="1" applyBorder="1">
      <alignment/>
      <protection/>
    </xf>
    <xf numFmtId="0" fontId="16" fillId="0" borderId="0" xfId="58" applyFont="1" applyBorder="1" applyAlignment="1">
      <alignment horizontal="center"/>
      <protection/>
    </xf>
    <xf numFmtId="0" fontId="0" fillId="0" borderId="0" xfId="58" applyBorder="1">
      <alignment/>
      <protection/>
    </xf>
    <xf numFmtId="0" fontId="7" fillId="24" borderId="11" xfId="58" applyFont="1" applyFill="1" applyBorder="1" applyAlignment="1">
      <alignment horizontal="center" vertical="center"/>
      <protection/>
    </xf>
    <xf numFmtId="0" fontId="7" fillId="24" borderId="11" xfId="58" applyFont="1" applyFill="1" applyBorder="1" applyAlignment="1">
      <alignment horizontal="center"/>
      <protection/>
    </xf>
    <xf numFmtId="0" fontId="17" fillId="0" borderId="11" xfId="58" applyFont="1" applyBorder="1" applyAlignment="1">
      <alignment horizontal="left" vertical="center" wrapText="1"/>
      <protection/>
    </xf>
    <xf numFmtId="3" fontId="18" fillId="0" borderId="11" xfId="58" applyNumberFormat="1" applyFont="1" applyBorder="1" applyAlignment="1">
      <alignment vertical="center"/>
      <protection/>
    </xf>
    <xf numFmtId="0" fontId="19" fillId="0" borderId="11" xfId="58" applyFont="1" applyBorder="1" applyAlignment="1">
      <alignment horizontal="left" vertical="center" wrapText="1"/>
      <protection/>
    </xf>
    <xf numFmtId="3" fontId="19" fillId="0" borderId="11" xfId="58" applyNumberFormat="1" applyFont="1" applyBorder="1" applyAlignment="1">
      <alignment vertical="center"/>
      <protection/>
    </xf>
    <xf numFmtId="43" fontId="0" fillId="0" borderId="11" xfId="43" applyBorder="1" applyAlignment="1">
      <alignment horizontal="center" vertical="center"/>
    </xf>
    <xf numFmtId="43" fontId="20" fillId="0" borderId="11" xfId="43" applyFont="1" applyBorder="1" applyAlignment="1">
      <alignment horizontal="center" vertical="center"/>
    </xf>
    <xf numFmtId="0" fontId="21" fillId="0" borderId="11" xfId="58" applyFont="1" applyBorder="1" applyAlignment="1">
      <alignment horizontal="left" vertical="center" wrapText="1"/>
      <protection/>
    </xf>
    <xf numFmtId="0" fontId="11" fillId="0" borderId="0" xfId="59" applyFont="1" applyBorder="1">
      <alignment/>
      <protection/>
    </xf>
    <xf numFmtId="0" fontId="11" fillId="0" borderId="0" xfId="59" applyFont="1">
      <alignment/>
      <protection/>
    </xf>
    <xf numFmtId="0" fontId="10" fillId="0" borderId="0" xfId="59" applyFont="1" applyBorder="1" applyAlignment="1">
      <alignment horizontal="center"/>
      <protection/>
    </xf>
    <xf numFmtId="0" fontId="10" fillId="24" borderId="12" xfId="59" applyFont="1" applyFill="1" applyBorder="1" applyAlignment="1">
      <alignment horizontal="center" vertical="center"/>
      <protection/>
    </xf>
    <xf numFmtId="0" fontId="10" fillId="24" borderId="12" xfId="59" applyFont="1" applyFill="1" applyBorder="1" applyAlignment="1">
      <alignment horizontal="center" vertical="center" wrapText="1"/>
      <protection/>
    </xf>
    <xf numFmtId="0" fontId="10" fillId="24" borderId="13" xfId="59" applyFont="1" applyFill="1" applyBorder="1" applyAlignment="1">
      <alignment horizontal="center" vertical="center"/>
      <protection/>
    </xf>
    <xf numFmtId="0" fontId="22" fillId="0" borderId="13" xfId="59" applyFont="1" applyBorder="1" applyAlignment="1">
      <alignment horizontal="left" vertical="center" wrapText="1"/>
      <protection/>
    </xf>
    <xf numFmtId="3" fontId="10" fillId="0" borderId="13" xfId="59" applyNumberFormat="1" applyFont="1" applyBorder="1" applyAlignment="1">
      <alignment vertical="center"/>
      <protection/>
    </xf>
    <xf numFmtId="0" fontId="11" fillId="0" borderId="13" xfId="59" applyFont="1" applyBorder="1" applyAlignment="1">
      <alignment horizontal="left" vertical="center" wrapText="1"/>
      <protection/>
    </xf>
    <xf numFmtId="3" fontId="11" fillId="0" borderId="13" xfId="59" applyNumberFormat="1" applyFont="1" applyBorder="1" applyAlignment="1">
      <alignment vertical="center"/>
      <protection/>
    </xf>
    <xf numFmtId="0" fontId="10" fillId="0" borderId="0" xfId="59" applyFont="1">
      <alignment/>
      <protection/>
    </xf>
    <xf numFmtId="0" fontId="10" fillId="24" borderId="13" xfId="59" applyFont="1" applyFill="1" applyBorder="1" applyAlignment="1">
      <alignment horizontal="left" vertical="center" wrapText="1"/>
      <protection/>
    </xf>
    <xf numFmtId="3" fontId="10" fillId="24" borderId="13" xfId="59" applyNumberFormat="1" applyFont="1" applyFill="1" applyBorder="1" applyAlignment="1">
      <alignment vertical="center"/>
      <protection/>
    </xf>
    <xf numFmtId="0" fontId="2" fillId="0" borderId="0" xfId="69" applyFont="1" applyBorder="1">
      <alignment/>
      <protection/>
    </xf>
    <xf numFmtId="0" fontId="4" fillId="0" borderId="0" xfId="69" applyFont="1" applyBorder="1" applyAlignment="1">
      <alignment horizontal="right"/>
      <protection/>
    </xf>
    <xf numFmtId="0" fontId="2" fillId="0" borderId="0" xfId="69">
      <alignment/>
      <protection/>
    </xf>
    <xf numFmtId="0" fontId="4" fillId="25" borderId="14" xfId="69" applyFont="1" applyFill="1" applyBorder="1" applyAlignment="1">
      <alignment horizontal="center" vertical="center"/>
      <protection/>
    </xf>
    <xf numFmtId="0" fontId="4" fillId="25" borderId="15" xfId="69" applyFont="1" applyFill="1" applyBorder="1" applyAlignment="1">
      <alignment horizontal="center" vertical="center" wrapText="1"/>
      <protection/>
    </xf>
    <xf numFmtId="0" fontId="4" fillId="20" borderId="13" xfId="69" applyFont="1" applyFill="1" applyBorder="1" applyAlignment="1">
      <alignment horizontal="center"/>
      <protection/>
    </xf>
    <xf numFmtId="0" fontId="2" fillId="0" borderId="11" xfId="69" applyFont="1" applyBorder="1" applyAlignment="1">
      <alignment wrapText="1"/>
      <protection/>
    </xf>
    <xf numFmtId="3" fontId="2" fillId="0" borderId="16" xfId="69" applyNumberFormat="1" applyFont="1" applyBorder="1">
      <alignment/>
      <protection/>
    </xf>
    <xf numFmtId="0" fontId="2" fillId="0" borderId="17" xfId="69" applyFont="1" applyBorder="1">
      <alignment/>
      <protection/>
    </xf>
    <xf numFmtId="3" fontId="2" fillId="0" borderId="0" xfId="69" applyNumberFormat="1" applyFont="1" applyFill="1" applyBorder="1">
      <alignment/>
      <protection/>
    </xf>
    <xf numFmtId="0" fontId="2" fillId="0" borderId="11" xfId="69" applyFont="1" applyBorder="1">
      <alignment/>
      <protection/>
    </xf>
    <xf numFmtId="0" fontId="4" fillId="25" borderId="13" xfId="69" applyFont="1" applyFill="1" applyBorder="1" applyAlignment="1">
      <alignment horizontal="center" vertical="center"/>
      <protection/>
    </xf>
    <xf numFmtId="3" fontId="4" fillId="25" borderId="18" xfId="69" applyNumberFormat="1" applyFont="1" applyFill="1" applyBorder="1" applyAlignment="1">
      <alignment vertical="center"/>
      <protection/>
    </xf>
    <xf numFmtId="0" fontId="9" fillId="0" borderId="0" xfId="63" applyFont="1">
      <alignment/>
      <protection/>
    </xf>
    <xf numFmtId="0" fontId="10" fillId="0" borderId="0" xfId="63" applyFont="1" applyAlignment="1">
      <alignment horizontal="center"/>
      <protection/>
    </xf>
    <xf numFmtId="0" fontId="9" fillId="0" borderId="0" xfId="63" applyFont="1" applyAlignment="1">
      <alignment horizontal="right"/>
      <protection/>
    </xf>
    <xf numFmtId="0" fontId="9" fillId="24" borderId="19" xfId="63" applyFont="1" applyFill="1" applyBorder="1">
      <alignment/>
      <protection/>
    </xf>
    <xf numFmtId="0" fontId="7" fillId="0" borderId="0" xfId="63" applyFont="1" applyAlignment="1">
      <alignment horizontal="center"/>
      <protection/>
    </xf>
    <xf numFmtId="0" fontId="11" fillId="0" borderId="0" xfId="63" applyFont="1" applyAlignment="1">
      <alignment horizontal="left"/>
      <protection/>
    </xf>
    <xf numFmtId="3" fontId="11" fillId="0" borderId="0" xfId="63" applyNumberFormat="1" applyFont="1">
      <alignment/>
      <protection/>
    </xf>
    <xf numFmtId="0" fontId="11" fillId="0" borderId="0" xfId="63" applyFont="1">
      <alignment/>
      <protection/>
    </xf>
    <xf numFmtId="0" fontId="11" fillId="0" borderId="0" xfId="63" applyFont="1" applyAlignment="1">
      <alignment wrapText="1"/>
      <protection/>
    </xf>
    <xf numFmtId="0" fontId="27" fillId="0" borderId="0" xfId="63" applyFont="1" applyAlignment="1">
      <alignment horizontal="left"/>
      <protection/>
    </xf>
    <xf numFmtId="3" fontId="27" fillId="0" borderId="0" xfId="63" applyNumberFormat="1" applyFont="1">
      <alignment/>
      <protection/>
    </xf>
    <xf numFmtId="0" fontId="28" fillId="0" borderId="0" xfId="63" applyFont="1">
      <alignment/>
      <protection/>
    </xf>
    <xf numFmtId="0" fontId="27" fillId="0" borderId="0" xfId="63" applyFont="1">
      <alignment/>
      <protection/>
    </xf>
    <xf numFmtId="0" fontId="10" fillId="4" borderId="0" xfId="63" applyFont="1" applyFill="1">
      <alignment/>
      <protection/>
    </xf>
    <xf numFmtId="3" fontId="10" fillId="4" borderId="0" xfId="63" applyNumberFormat="1" applyFont="1" applyFill="1">
      <alignment/>
      <protection/>
    </xf>
    <xf numFmtId="0" fontId="7" fillId="4" borderId="0" xfId="63" applyFont="1" applyFill="1">
      <alignment/>
      <protection/>
    </xf>
    <xf numFmtId="3" fontId="10" fillId="4" borderId="0" xfId="63" applyNumberFormat="1" applyFont="1" applyFill="1" applyAlignment="1">
      <alignment horizontal="right"/>
      <protection/>
    </xf>
    <xf numFmtId="3" fontId="9" fillId="0" borderId="0" xfId="63" applyNumberFormat="1" applyFont="1">
      <alignment/>
      <protection/>
    </xf>
    <xf numFmtId="0" fontId="9" fillId="0" borderId="0" xfId="63" applyFont="1" applyBorder="1">
      <alignment/>
      <protection/>
    </xf>
    <xf numFmtId="3" fontId="11" fillId="0" borderId="0" xfId="63" applyNumberFormat="1" applyFont="1" applyBorder="1">
      <alignment/>
      <protection/>
    </xf>
    <xf numFmtId="3" fontId="27" fillId="0" borderId="0" xfId="63" applyNumberFormat="1" applyFont="1" applyBorder="1">
      <alignment/>
      <protection/>
    </xf>
    <xf numFmtId="3" fontId="10" fillId="4" borderId="0" xfId="63" applyNumberFormat="1" applyFont="1" applyFill="1" applyBorder="1">
      <alignment/>
      <protection/>
    </xf>
    <xf numFmtId="0" fontId="11" fillId="0" borderId="0" xfId="63" applyFont="1" applyBorder="1">
      <alignment/>
      <protection/>
    </xf>
    <xf numFmtId="0" fontId="10" fillId="26" borderId="19" xfId="63" applyFont="1" applyFill="1" applyBorder="1" applyAlignment="1">
      <alignment horizontal="left"/>
      <protection/>
    </xf>
    <xf numFmtId="3" fontId="10" fillId="26" borderId="19" xfId="63" applyNumberFormat="1" applyFont="1" applyFill="1" applyBorder="1">
      <alignment/>
      <protection/>
    </xf>
    <xf numFmtId="0" fontId="0" fillId="0" borderId="0" xfId="63">
      <alignment/>
      <protection/>
    </xf>
    <xf numFmtId="0" fontId="3" fillId="0" borderId="0" xfId="64" applyFont="1" applyBorder="1">
      <alignment/>
      <protection/>
    </xf>
    <xf numFmtId="0" fontId="3" fillId="0" borderId="0" xfId="64" applyFont="1" applyBorder="1" applyAlignment="1">
      <alignment horizontal="center"/>
      <protection/>
    </xf>
    <xf numFmtId="0" fontId="30" fillId="24" borderId="11" xfId="64" applyFont="1" applyFill="1" applyBorder="1" applyAlignment="1">
      <alignment horizontal="center" vertical="center"/>
      <protection/>
    </xf>
    <xf numFmtId="0" fontId="30" fillId="24" borderId="11" xfId="64" applyFont="1" applyFill="1" applyBorder="1" applyAlignment="1">
      <alignment horizontal="center"/>
      <protection/>
    </xf>
    <xf numFmtId="3" fontId="30" fillId="24" borderId="11" xfId="64" applyNumberFormat="1" applyFont="1" applyFill="1" applyBorder="1" applyAlignment="1">
      <alignment vertical="center"/>
      <protection/>
    </xf>
    <xf numFmtId="0" fontId="6" fillId="0" borderId="0" xfId="0" applyFont="1" applyAlignment="1">
      <alignment horizontal="center"/>
    </xf>
    <xf numFmtId="0" fontId="6" fillId="21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/>
    </xf>
    <xf numFmtId="0" fontId="0" fillId="0" borderId="13" xfId="0" applyBorder="1" applyAlignment="1">
      <alignment/>
    </xf>
    <xf numFmtId="165" fontId="0" fillId="0" borderId="13" xfId="43" applyNumberFormat="1" applyBorder="1" applyAlignment="1">
      <alignment/>
    </xf>
    <xf numFmtId="0" fontId="6" fillId="4" borderId="13" xfId="0" applyFont="1" applyFill="1" applyBorder="1" applyAlignment="1">
      <alignment/>
    </xf>
    <xf numFmtId="165" fontId="6" fillId="4" borderId="13" xfId="43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21" borderId="13" xfId="0" applyFont="1" applyFill="1" applyBorder="1" applyAlignment="1">
      <alignment/>
    </xf>
    <xf numFmtId="165" fontId="6" fillId="21" borderId="13" xfId="43" applyNumberFormat="1" applyFont="1" applyFill="1" applyBorder="1" applyAlignment="1">
      <alignment/>
    </xf>
    <xf numFmtId="0" fontId="32" fillId="0" borderId="0" xfId="71" applyFont="1" applyAlignment="1">
      <alignment horizontal="center"/>
      <protection/>
    </xf>
    <xf numFmtId="0" fontId="0" fillId="0" borderId="0" xfId="71">
      <alignment/>
      <protection/>
    </xf>
    <xf numFmtId="0" fontId="0" fillId="0" borderId="11" xfId="71" applyBorder="1">
      <alignment/>
      <protection/>
    </xf>
    <xf numFmtId="0" fontId="33" fillId="0" borderId="11" xfId="71" applyFont="1" applyBorder="1">
      <alignment/>
      <protection/>
    </xf>
    <xf numFmtId="0" fontId="6" fillId="27" borderId="11" xfId="71" applyFont="1" applyFill="1" applyBorder="1">
      <alignment/>
      <protection/>
    </xf>
    <xf numFmtId="0" fontId="33" fillId="0" borderId="0" xfId="0" applyFont="1" applyAlignment="1">
      <alignment/>
    </xf>
    <xf numFmtId="0" fontId="0" fillId="0" borderId="0" xfId="66" applyFont="1" applyBorder="1">
      <alignment/>
      <protection/>
    </xf>
    <xf numFmtId="0" fontId="0" fillId="0" borderId="0" xfId="66" applyFont="1" applyBorder="1" applyAlignment="1">
      <alignment horizontal="right"/>
      <protection/>
    </xf>
    <xf numFmtId="0" fontId="6" fillId="0" borderId="0" xfId="66" applyFont="1" applyBorder="1">
      <alignment/>
      <protection/>
    </xf>
    <xf numFmtId="0" fontId="6" fillId="24" borderId="11" xfId="66" applyFont="1" applyFill="1" applyBorder="1" applyAlignment="1">
      <alignment horizontal="center" vertical="center"/>
      <protection/>
    </xf>
    <xf numFmtId="0" fontId="0" fillId="0" borderId="11" xfId="66" applyFont="1" applyBorder="1" applyAlignment="1">
      <alignment vertical="center" wrapText="1"/>
      <protection/>
    </xf>
    <xf numFmtId="3" fontId="0" fillId="0" borderId="11" xfId="66" applyNumberFormat="1" applyFont="1" applyBorder="1">
      <alignment/>
      <protection/>
    </xf>
    <xf numFmtId="0" fontId="0" fillId="0" borderId="11" xfId="66" applyFont="1" applyBorder="1" applyAlignment="1">
      <alignment vertical="center"/>
      <protection/>
    </xf>
    <xf numFmtId="0" fontId="6" fillId="0" borderId="11" xfId="66" applyFont="1" applyBorder="1" applyAlignment="1">
      <alignment vertical="center"/>
      <protection/>
    </xf>
    <xf numFmtId="3" fontId="6" fillId="0" borderId="11" xfId="66" applyNumberFormat="1" applyFont="1" applyBorder="1">
      <alignment/>
      <protection/>
    </xf>
    <xf numFmtId="0" fontId="0" fillId="0" borderId="0" xfId="67">
      <alignment/>
      <protection/>
    </xf>
    <xf numFmtId="0" fontId="12" fillId="0" borderId="0" xfId="67" applyFont="1" applyAlignment="1">
      <alignment horizontal="right"/>
      <protection/>
    </xf>
    <xf numFmtId="0" fontId="13" fillId="0" borderId="0" xfId="67" applyFont="1" applyAlignment="1">
      <alignment horizontal="center"/>
      <protection/>
    </xf>
    <xf numFmtId="0" fontId="0" fillId="0" borderId="0" xfId="67" applyAlignment="1">
      <alignment horizontal="center"/>
      <protection/>
    </xf>
    <xf numFmtId="0" fontId="0" fillId="0" borderId="0" xfId="67" applyFont="1" applyAlignment="1">
      <alignment horizontal="right"/>
      <protection/>
    </xf>
    <xf numFmtId="0" fontId="13" fillId="24" borderId="11" xfId="67" applyFont="1" applyFill="1" applyBorder="1" applyAlignment="1">
      <alignment horizontal="center" vertical="center"/>
      <protection/>
    </xf>
    <xf numFmtId="0" fontId="13" fillId="24" borderId="14" xfId="67" applyFont="1" applyFill="1" applyBorder="1" applyAlignment="1">
      <alignment horizontal="center" vertical="center"/>
      <protection/>
    </xf>
    <xf numFmtId="0" fontId="34" fillId="0" borderId="15" xfId="67" applyFont="1" applyBorder="1" applyAlignment="1">
      <alignment wrapText="1"/>
      <protection/>
    </xf>
    <xf numFmtId="0" fontId="34" fillId="0" borderId="13" xfId="67" applyFont="1" applyBorder="1">
      <alignment/>
      <protection/>
    </xf>
    <xf numFmtId="0" fontId="34" fillId="0" borderId="14" xfId="67" applyFont="1" applyBorder="1" applyAlignment="1">
      <alignment vertical="center"/>
      <protection/>
    </xf>
    <xf numFmtId="0" fontId="34" fillId="0" borderId="13" xfId="67" applyFont="1" applyBorder="1" applyAlignment="1">
      <alignment vertical="center" wrapText="1"/>
      <protection/>
    </xf>
    <xf numFmtId="0" fontId="0" fillId="0" borderId="0" xfId="0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6" fillId="24" borderId="11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/>
    </xf>
    <xf numFmtId="3" fontId="26" fillId="0" borderId="11" xfId="0" applyNumberFormat="1" applyFont="1" applyBorder="1" applyAlignment="1">
      <alignment/>
    </xf>
    <xf numFmtId="3" fontId="36" fillId="0" borderId="11" xfId="0" applyNumberFormat="1" applyFont="1" applyBorder="1" applyAlignment="1">
      <alignment/>
    </xf>
    <xf numFmtId="0" fontId="26" fillId="24" borderId="11" xfId="0" applyFont="1" applyFill="1" applyBorder="1" applyAlignment="1">
      <alignment/>
    </xf>
    <xf numFmtId="0" fontId="26" fillId="24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36" fillId="24" borderId="11" xfId="0" applyFont="1" applyFill="1" applyBorder="1" applyAlignment="1">
      <alignment wrapText="1"/>
    </xf>
    <xf numFmtId="0" fontId="26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0" fillId="24" borderId="11" xfId="0" applyFill="1" applyBorder="1" applyAlignment="1">
      <alignment/>
    </xf>
    <xf numFmtId="0" fontId="36" fillId="24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6" fillId="24" borderId="13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wrapText="1"/>
    </xf>
    <xf numFmtId="0" fontId="7" fillId="25" borderId="20" xfId="73" applyFont="1" applyFill="1" applyBorder="1" applyAlignment="1">
      <alignment horizontal="center" vertical="center" wrapText="1"/>
      <protection/>
    </xf>
    <xf numFmtId="10" fontId="9" fillId="0" borderId="21" xfId="73" applyNumberFormat="1" applyFont="1" applyBorder="1">
      <alignment/>
      <protection/>
    </xf>
    <xf numFmtId="10" fontId="10" fillId="0" borderId="22" xfId="73" applyNumberFormat="1" applyFont="1" applyBorder="1">
      <alignment/>
      <protection/>
    </xf>
    <xf numFmtId="10" fontId="10" fillId="0" borderId="23" xfId="73" applyNumberFormat="1" applyFont="1" applyBorder="1">
      <alignment/>
      <protection/>
    </xf>
    <xf numFmtId="10" fontId="10" fillId="0" borderId="24" xfId="73" applyNumberFormat="1" applyFont="1" applyBorder="1">
      <alignment/>
      <protection/>
    </xf>
    <xf numFmtId="0" fontId="10" fillId="24" borderId="25" xfId="59" applyFont="1" applyFill="1" applyBorder="1" applyAlignment="1">
      <alignment horizontal="center" vertical="center"/>
      <protection/>
    </xf>
    <xf numFmtId="0" fontId="10" fillId="24" borderId="26" xfId="59" applyFont="1" applyFill="1" applyBorder="1" applyAlignment="1">
      <alignment horizontal="center" vertical="center"/>
      <protection/>
    </xf>
    <xf numFmtId="0" fontId="10" fillId="24" borderId="0" xfId="59" applyFont="1" applyFill="1" applyBorder="1" applyAlignment="1">
      <alignment horizontal="center" vertical="center"/>
      <protection/>
    </xf>
    <xf numFmtId="3" fontId="10" fillId="24" borderId="27" xfId="59" applyNumberFormat="1" applyFont="1" applyFill="1" applyBorder="1" applyAlignment="1">
      <alignment vertical="center"/>
      <protection/>
    </xf>
    <xf numFmtId="3" fontId="10" fillId="24" borderId="19" xfId="59" applyNumberFormat="1" applyFont="1" applyFill="1" applyBorder="1" applyAlignment="1">
      <alignment vertical="center"/>
      <protection/>
    </xf>
    <xf numFmtId="0" fontId="2" fillId="0" borderId="0" xfId="60" applyFont="1" applyBorder="1">
      <alignment/>
      <protection/>
    </xf>
    <xf numFmtId="0" fontId="2" fillId="0" borderId="0" xfId="60" applyFont="1" applyBorder="1" applyAlignment="1">
      <alignment horizontal="right"/>
      <protection/>
    </xf>
    <xf numFmtId="0" fontId="2" fillId="0" borderId="0" xfId="60" applyFont="1" applyBorder="1" applyAlignment="1">
      <alignment horizontal="center"/>
      <protection/>
    </xf>
    <xf numFmtId="0" fontId="6" fillId="0" borderId="0" xfId="62" applyFont="1">
      <alignment/>
      <protection/>
    </xf>
    <xf numFmtId="0" fontId="0" fillId="0" borderId="0" xfId="62">
      <alignment/>
      <protection/>
    </xf>
    <xf numFmtId="9" fontId="2" fillId="0" borderId="0" xfId="78" applyFont="1" applyBorder="1" applyAlignment="1">
      <alignment/>
    </xf>
    <xf numFmtId="165" fontId="6" fillId="0" borderId="13" xfId="43" applyNumberFormat="1" applyFont="1" applyFill="1" applyBorder="1" applyAlignment="1">
      <alignment/>
    </xf>
    <xf numFmtId="0" fontId="4" fillId="0" borderId="0" xfId="56" applyFont="1" applyBorder="1">
      <alignment/>
      <protection/>
    </xf>
    <xf numFmtId="10" fontId="10" fillId="0" borderId="28" xfId="73" applyNumberFormat="1" applyFont="1" applyBorder="1">
      <alignment/>
      <protection/>
    </xf>
    <xf numFmtId="0" fontId="37" fillId="0" borderId="0" xfId="66" applyFont="1" applyBorder="1" applyAlignment="1">
      <alignment horizontal="right"/>
      <protection/>
    </xf>
    <xf numFmtId="0" fontId="34" fillId="0" borderId="13" xfId="67" applyFont="1" applyBorder="1" applyAlignment="1">
      <alignment horizontal="right"/>
      <protection/>
    </xf>
    <xf numFmtId="0" fontId="39" fillId="0" borderId="0" xfId="56" applyFont="1" applyBorder="1" applyAlignment="1">
      <alignment horizontal="left"/>
      <protection/>
    </xf>
    <xf numFmtId="0" fontId="0" fillId="0" borderId="0" xfId="0" applyAlignment="1">
      <alignment/>
    </xf>
    <xf numFmtId="0" fontId="28" fillId="0" borderId="0" xfId="63" applyFont="1" applyAlignment="1">
      <alignment horizontal="right"/>
      <protection/>
    </xf>
    <xf numFmtId="0" fontId="40" fillId="0" borderId="0" xfId="0" applyFont="1" applyAlignment="1">
      <alignment/>
    </xf>
    <xf numFmtId="0" fontId="7" fillId="24" borderId="16" xfId="58" applyFont="1" applyFill="1" applyBorder="1" applyAlignment="1">
      <alignment horizontal="center" vertical="center"/>
      <protection/>
    </xf>
    <xf numFmtId="0" fontId="7" fillId="25" borderId="29" xfId="72" applyFont="1" applyFill="1" applyBorder="1" applyAlignment="1">
      <alignment horizontal="center" vertical="center"/>
      <protection/>
    </xf>
    <xf numFmtId="0" fontId="8" fillId="25" borderId="20" xfId="72" applyFont="1" applyFill="1" applyBorder="1" applyAlignment="1">
      <alignment horizontal="center" vertical="center" wrapText="1"/>
      <protection/>
    </xf>
    <xf numFmtId="0" fontId="9" fillId="0" borderId="30" xfId="72" applyFont="1" applyBorder="1">
      <alignment/>
      <protection/>
    </xf>
    <xf numFmtId="0" fontId="9" fillId="0" borderId="21" xfId="72" applyFont="1" applyBorder="1">
      <alignment/>
      <protection/>
    </xf>
    <xf numFmtId="0" fontId="10" fillId="0" borderId="31" xfId="72" applyFont="1" applyBorder="1">
      <alignment/>
      <protection/>
    </xf>
    <xf numFmtId="3" fontId="10" fillId="0" borderId="32" xfId="72" applyNumberFormat="1" applyFont="1" applyBorder="1">
      <alignment/>
      <protection/>
    </xf>
    <xf numFmtId="0" fontId="11" fillId="0" borderId="30" xfId="72" applyFont="1" applyBorder="1">
      <alignment/>
      <protection/>
    </xf>
    <xf numFmtId="3" fontId="11" fillId="0" borderId="23" xfId="72" applyNumberFormat="1" applyFont="1" applyBorder="1">
      <alignment/>
      <protection/>
    </xf>
    <xf numFmtId="3" fontId="11" fillId="0" borderId="24" xfId="72" applyNumberFormat="1" applyFont="1" applyBorder="1">
      <alignment/>
      <protection/>
    </xf>
    <xf numFmtId="3" fontId="11" fillId="0" borderId="24" xfId="72" applyNumberFormat="1" applyFont="1" applyBorder="1" applyAlignment="1">
      <alignment horizontal="right"/>
      <protection/>
    </xf>
    <xf numFmtId="0" fontId="10" fillId="0" borderId="33" xfId="72" applyFont="1" applyBorder="1">
      <alignment/>
      <protection/>
    </xf>
    <xf numFmtId="3" fontId="10" fillId="0" borderId="34" xfId="72" applyNumberFormat="1" applyFont="1" applyBorder="1">
      <alignment/>
      <protection/>
    </xf>
    <xf numFmtId="3" fontId="10" fillId="0" borderId="28" xfId="72" applyNumberFormat="1" applyFont="1" applyBorder="1">
      <alignment/>
      <protection/>
    </xf>
    <xf numFmtId="0" fontId="11" fillId="0" borderId="35" xfId="72" applyFont="1" applyBorder="1">
      <alignment/>
      <protection/>
    </xf>
    <xf numFmtId="0" fontId="11" fillId="0" borderId="36" xfId="72" applyFont="1" applyBorder="1">
      <alignment/>
      <protection/>
    </xf>
    <xf numFmtId="3" fontId="11" fillId="0" borderId="36" xfId="72" applyNumberFormat="1" applyFont="1" applyBorder="1" applyAlignment="1">
      <alignment horizontal="right"/>
      <protection/>
    </xf>
    <xf numFmtId="0" fontId="10" fillId="0" borderId="28" xfId="72" applyFont="1" applyBorder="1">
      <alignment/>
      <protection/>
    </xf>
    <xf numFmtId="0" fontId="10" fillId="25" borderId="30" xfId="72" applyFont="1" applyFill="1" applyBorder="1" applyAlignment="1">
      <alignment horizontal="center"/>
      <protection/>
    </xf>
    <xf numFmtId="3" fontId="10" fillId="25" borderId="37" xfId="72" applyNumberFormat="1" applyFont="1" applyFill="1" applyBorder="1">
      <alignment/>
      <protection/>
    </xf>
    <xf numFmtId="3" fontId="10" fillId="25" borderId="38" xfId="72" applyNumberFormat="1" applyFont="1" applyFill="1" applyBorder="1">
      <alignment/>
      <protection/>
    </xf>
    <xf numFmtId="0" fontId="10" fillId="0" borderId="23" xfId="72" applyFont="1" applyFill="1" applyBorder="1" applyAlignment="1">
      <alignment horizontal="left"/>
      <protection/>
    </xf>
    <xf numFmtId="10" fontId="10" fillId="20" borderId="28" xfId="73" applyNumberFormat="1" applyFont="1" applyFill="1" applyBorder="1">
      <alignment/>
      <protection/>
    </xf>
    <xf numFmtId="0" fontId="10" fillId="0" borderId="39" xfId="72" applyFont="1" applyBorder="1">
      <alignment/>
      <protection/>
    </xf>
    <xf numFmtId="0" fontId="10" fillId="25" borderId="28" xfId="72" applyFont="1" applyFill="1" applyBorder="1" applyAlignment="1">
      <alignment horizontal="center"/>
      <protection/>
    </xf>
    <xf numFmtId="3" fontId="10" fillId="25" borderId="40" xfId="72" applyNumberFormat="1" applyFont="1" applyFill="1" applyBorder="1">
      <alignment/>
      <protection/>
    </xf>
    <xf numFmtId="3" fontId="10" fillId="25" borderId="28" xfId="72" applyNumberFormat="1" applyFont="1" applyFill="1" applyBorder="1">
      <alignment/>
      <protection/>
    </xf>
    <xf numFmtId="0" fontId="0" fillId="0" borderId="0" xfId="57" applyFont="1" applyBorder="1">
      <alignment/>
      <protection/>
    </xf>
    <xf numFmtId="0" fontId="0" fillId="0" borderId="0" xfId="57" applyFont="1" applyBorder="1" applyAlignment="1">
      <alignment horizontal="right"/>
      <protection/>
    </xf>
    <xf numFmtId="0" fontId="13" fillId="0" borderId="0" xfId="57" applyFont="1" applyBorder="1" applyAlignment="1">
      <alignment horizontal="center"/>
      <protection/>
    </xf>
    <xf numFmtId="0" fontId="34" fillId="0" borderId="0" xfId="57" applyFont="1" applyBorder="1" applyAlignment="1">
      <alignment horizontal="right"/>
      <protection/>
    </xf>
    <xf numFmtId="0" fontId="6" fillId="25" borderId="41" xfId="57" applyFont="1" applyFill="1" applyBorder="1" applyAlignment="1">
      <alignment horizontal="center" vertical="center"/>
      <protection/>
    </xf>
    <xf numFmtId="0" fontId="6" fillId="25" borderId="42" xfId="57" applyFont="1" applyFill="1" applyBorder="1" applyAlignment="1">
      <alignment horizontal="center" vertical="center"/>
      <protection/>
    </xf>
    <xf numFmtId="0" fontId="6" fillId="0" borderId="43" xfId="57" applyFont="1" applyBorder="1">
      <alignment/>
      <protection/>
    </xf>
    <xf numFmtId="3" fontId="6" fillId="0" borderId="44" xfId="57" applyNumberFormat="1" applyFont="1" applyBorder="1">
      <alignment/>
      <protection/>
    </xf>
    <xf numFmtId="0" fontId="0" fillId="0" borderId="45" xfId="57" applyFont="1" applyBorder="1">
      <alignment/>
      <protection/>
    </xf>
    <xf numFmtId="3" fontId="0" fillId="0" borderId="46" xfId="57" applyNumberFormat="1" applyFont="1" applyBorder="1">
      <alignment/>
      <protection/>
    </xf>
    <xf numFmtId="0" fontId="6" fillId="0" borderId="45" xfId="57" applyFont="1" applyBorder="1">
      <alignment/>
      <protection/>
    </xf>
    <xf numFmtId="0" fontId="0" fillId="0" borderId="37" xfId="57" applyFont="1" applyBorder="1">
      <alignment/>
      <protection/>
    </xf>
    <xf numFmtId="0" fontId="6" fillId="0" borderId="47" xfId="57" applyFont="1" applyBorder="1">
      <alignment/>
      <protection/>
    </xf>
    <xf numFmtId="9" fontId="0" fillId="0" borderId="0" xfId="78" applyFont="1" applyBorder="1" applyAlignment="1">
      <alignment horizontal="right"/>
    </xf>
    <xf numFmtId="9" fontId="0" fillId="0" borderId="0" xfId="78" applyFont="1" applyBorder="1" applyAlignment="1">
      <alignment/>
    </xf>
    <xf numFmtId="9" fontId="34" fillId="0" borderId="0" xfId="78" applyFont="1" applyBorder="1" applyAlignment="1">
      <alignment horizontal="right"/>
    </xf>
    <xf numFmtId="9" fontId="6" fillId="25" borderId="42" xfId="78" applyFont="1" applyFill="1" applyBorder="1" applyAlignment="1">
      <alignment horizontal="center" vertical="center"/>
    </xf>
    <xf numFmtId="9" fontId="6" fillId="0" borderId="44" xfId="78" applyFont="1" applyBorder="1" applyAlignment="1">
      <alignment/>
    </xf>
    <xf numFmtId="9" fontId="0" fillId="0" borderId="46" xfId="78" applyFont="1" applyBorder="1" applyAlignment="1">
      <alignment/>
    </xf>
    <xf numFmtId="9" fontId="6" fillId="0" borderId="46" xfId="78" applyFont="1" applyBorder="1" applyAlignment="1">
      <alignment/>
    </xf>
    <xf numFmtId="9" fontId="0" fillId="0" borderId="46" xfId="78" applyFont="1" applyBorder="1" applyAlignment="1">
      <alignment horizontal="center"/>
    </xf>
    <xf numFmtId="9" fontId="0" fillId="0" borderId="48" xfId="78" applyFont="1" applyBorder="1" applyAlignment="1">
      <alignment/>
    </xf>
    <xf numFmtId="9" fontId="6" fillId="0" borderId="49" xfId="78" applyFont="1" applyBorder="1" applyAlignment="1">
      <alignment/>
    </xf>
    <xf numFmtId="0" fontId="6" fillId="25" borderId="42" xfId="57" applyFont="1" applyFill="1" applyBorder="1" applyAlignment="1">
      <alignment horizontal="center" vertical="center" wrapText="1"/>
      <protection/>
    </xf>
    <xf numFmtId="0" fontId="41" fillId="0" borderId="11" xfId="64" applyFont="1" applyBorder="1" applyAlignment="1">
      <alignment vertical="center"/>
      <protection/>
    </xf>
    <xf numFmtId="3" fontId="42" fillId="0" borderId="11" xfId="64" applyNumberFormat="1" applyFont="1" applyBorder="1" applyAlignment="1">
      <alignment vertical="center"/>
      <protection/>
    </xf>
    <xf numFmtId="3" fontId="42" fillId="0" borderId="11" xfId="64" applyNumberFormat="1" applyFont="1" applyBorder="1" applyAlignment="1">
      <alignment horizontal="right" vertical="center"/>
      <protection/>
    </xf>
    <xf numFmtId="3" fontId="42" fillId="0" borderId="11" xfId="64" applyNumberFormat="1" applyFont="1" applyBorder="1" applyAlignment="1">
      <alignment horizontal="center" vertical="center"/>
      <protection/>
    </xf>
    <xf numFmtId="0" fontId="43" fillId="0" borderId="0" xfId="64" applyFont="1" applyBorder="1">
      <alignment/>
      <protection/>
    </xf>
    <xf numFmtId="0" fontId="20" fillId="0" borderId="0" xfId="71" applyFont="1">
      <alignment/>
      <protection/>
    </xf>
    <xf numFmtId="0" fontId="44" fillId="27" borderId="11" xfId="71" applyFont="1" applyFill="1" applyBorder="1" applyAlignment="1">
      <alignment horizontal="center"/>
      <protection/>
    </xf>
    <xf numFmtId="0" fontId="20" fillId="0" borderId="11" xfId="71" applyFont="1" applyBorder="1" applyAlignment="1">
      <alignment horizontal="center"/>
      <protection/>
    </xf>
    <xf numFmtId="3" fontId="20" fillId="0" borderId="11" xfId="71" applyNumberFormat="1" applyFont="1" applyBorder="1">
      <alignment/>
      <protection/>
    </xf>
    <xf numFmtId="3" fontId="20" fillId="0" borderId="11" xfId="71" applyNumberFormat="1" applyFont="1" applyBorder="1" applyAlignment="1">
      <alignment horizontal="right"/>
      <protection/>
    </xf>
    <xf numFmtId="3" fontId="45" fillId="0" borderId="11" xfId="71" applyNumberFormat="1" applyFont="1" applyBorder="1">
      <alignment/>
      <protection/>
    </xf>
    <xf numFmtId="3" fontId="44" fillId="27" borderId="11" xfId="71" applyNumberFormat="1" applyFont="1" applyFill="1" applyBorder="1">
      <alignment/>
      <protection/>
    </xf>
    <xf numFmtId="3" fontId="20" fillId="0" borderId="0" xfId="71" applyNumberFormat="1" applyFont="1">
      <alignment/>
      <protection/>
    </xf>
    <xf numFmtId="0" fontId="46" fillId="0" borderId="11" xfId="58" applyFont="1" applyBorder="1" applyAlignment="1">
      <alignment horizontal="left" vertical="center" wrapText="1"/>
      <protection/>
    </xf>
    <xf numFmtId="3" fontId="47" fillId="0" borderId="11" xfId="58" applyNumberFormat="1" applyFont="1" applyBorder="1" applyAlignment="1">
      <alignment vertical="center"/>
      <protection/>
    </xf>
    <xf numFmtId="0" fontId="20" fillId="0" borderId="0" xfId="58" applyFont="1" applyBorder="1">
      <alignment/>
      <protection/>
    </xf>
    <xf numFmtId="0" fontId="48" fillId="0" borderId="13" xfId="59" applyFont="1" applyBorder="1" applyAlignment="1">
      <alignment horizontal="left" vertical="center" wrapText="1"/>
      <protection/>
    </xf>
    <xf numFmtId="3" fontId="49" fillId="0" borderId="13" xfId="59" applyNumberFormat="1" applyFont="1" applyBorder="1" applyAlignment="1">
      <alignment vertical="center"/>
      <protection/>
    </xf>
    <xf numFmtId="43" fontId="49" fillId="0" borderId="13" xfId="43" applyFont="1" applyBorder="1" applyAlignment="1">
      <alignment horizontal="center" vertical="center"/>
    </xf>
    <xf numFmtId="3" fontId="49" fillId="0" borderId="13" xfId="59" applyNumberFormat="1" applyFont="1" applyBorder="1" applyAlignment="1">
      <alignment horizontal="right" vertical="center"/>
      <protection/>
    </xf>
    <xf numFmtId="0" fontId="49" fillId="0" borderId="13" xfId="59" applyFont="1" applyBorder="1">
      <alignment/>
      <protection/>
    </xf>
    <xf numFmtId="0" fontId="49" fillId="0" borderId="0" xfId="59" applyFont="1">
      <alignment/>
      <protection/>
    </xf>
    <xf numFmtId="0" fontId="41" fillId="0" borderId="11" xfId="64" applyFont="1" applyBorder="1" applyAlignment="1">
      <alignment vertical="center" wrapText="1"/>
      <protection/>
    </xf>
    <xf numFmtId="0" fontId="43" fillId="0" borderId="0" xfId="58" applyFont="1" applyBorder="1">
      <alignment/>
      <protection/>
    </xf>
    <xf numFmtId="43" fontId="20" fillId="0" borderId="11" xfId="43" applyFont="1" applyBorder="1" applyAlignment="1">
      <alignment horizontal="right" vertical="center"/>
    </xf>
    <xf numFmtId="3" fontId="18" fillId="0" borderId="16" xfId="58" applyNumberFormat="1" applyFont="1" applyBorder="1" applyAlignment="1">
      <alignment vertical="center"/>
      <protection/>
    </xf>
    <xf numFmtId="3" fontId="19" fillId="0" borderId="16" xfId="58" applyNumberFormat="1" applyFont="1" applyBorder="1" applyAlignment="1">
      <alignment vertical="center"/>
      <protection/>
    </xf>
    <xf numFmtId="3" fontId="47" fillId="0" borderId="16" xfId="58" applyNumberFormat="1" applyFont="1" applyBorder="1" applyAlignment="1">
      <alignment vertical="center"/>
      <protection/>
    </xf>
    <xf numFmtId="0" fontId="7" fillId="24" borderId="13" xfId="58" applyFont="1" applyFill="1" applyBorder="1" applyAlignment="1">
      <alignment horizontal="center" vertical="center"/>
      <protection/>
    </xf>
    <xf numFmtId="3" fontId="18" fillId="0" borderId="13" xfId="58" applyNumberFormat="1" applyFont="1" applyBorder="1" applyAlignment="1">
      <alignment vertical="center"/>
      <protection/>
    </xf>
    <xf numFmtId="0" fontId="0" fillId="0" borderId="13" xfId="58" applyFont="1" applyBorder="1">
      <alignment/>
      <protection/>
    </xf>
    <xf numFmtId="3" fontId="19" fillId="0" borderId="13" xfId="58" applyNumberFormat="1" applyFont="1" applyBorder="1" applyAlignment="1">
      <alignment horizontal="right" vertical="center"/>
      <protection/>
    </xf>
    <xf numFmtId="3" fontId="47" fillId="0" borderId="13" xfId="58" applyNumberFormat="1" applyFont="1" applyBorder="1" applyAlignment="1">
      <alignment vertical="center"/>
      <protection/>
    </xf>
    <xf numFmtId="0" fontId="20" fillId="0" borderId="13" xfId="58" applyFont="1" applyBorder="1">
      <alignment/>
      <protection/>
    </xf>
    <xf numFmtId="3" fontId="18" fillId="0" borderId="13" xfId="58" applyNumberFormat="1" applyFont="1" applyBorder="1" applyAlignment="1">
      <alignment horizontal="center" vertical="center"/>
      <protection/>
    </xf>
    <xf numFmtId="0" fontId="50" fillId="0" borderId="13" xfId="59" applyFont="1" applyBorder="1" applyAlignment="1">
      <alignment horizontal="left" vertical="center" wrapText="1"/>
      <protection/>
    </xf>
    <xf numFmtId="3" fontId="50" fillId="0" borderId="13" xfId="59" applyNumberFormat="1" applyFont="1" applyBorder="1" applyAlignment="1">
      <alignment vertical="center"/>
      <protection/>
    </xf>
    <xf numFmtId="3" fontId="50" fillId="0" borderId="13" xfId="59" applyNumberFormat="1" applyFont="1" applyBorder="1" applyAlignment="1">
      <alignment horizontal="right" vertical="center"/>
      <protection/>
    </xf>
    <xf numFmtId="43" fontId="50" fillId="0" borderId="13" xfId="43" applyFont="1" applyBorder="1" applyAlignment="1">
      <alignment horizontal="center" vertical="center"/>
    </xf>
    <xf numFmtId="0" fontId="50" fillId="0" borderId="13" xfId="59" applyFont="1" applyBorder="1">
      <alignment/>
      <protection/>
    </xf>
    <xf numFmtId="0" fontId="50" fillId="0" borderId="0" xfId="59" applyFont="1">
      <alignment/>
      <protection/>
    </xf>
    <xf numFmtId="0" fontId="51" fillId="0" borderId="11" xfId="58" applyFont="1" applyBorder="1" applyAlignment="1">
      <alignment horizontal="left" vertical="center" wrapText="1"/>
      <protection/>
    </xf>
    <xf numFmtId="3" fontId="51" fillId="0" borderId="11" xfId="58" applyNumberFormat="1" applyFont="1" applyBorder="1" applyAlignment="1">
      <alignment vertical="center"/>
      <protection/>
    </xf>
    <xf numFmtId="3" fontId="51" fillId="0" borderId="16" xfId="58" applyNumberFormat="1" applyFont="1" applyBorder="1" applyAlignment="1">
      <alignment vertical="center"/>
      <protection/>
    </xf>
    <xf numFmtId="3" fontId="51" fillId="0" borderId="13" xfId="58" applyNumberFormat="1" applyFont="1" applyFill="1" applyBorder="1" applyAlignment="1">
      <alignment vertical="center"/>
      <protection/>
    </xf>
    <xf numFmtId="3" fontId="51" fillId="0" borderId="13" xfId="58" applyNumberFormat="1" applyFont="1" applyBorder="1" applyAlignment="1">
      <alignment vertical="center"/>
      <protection/>
    </xf>
    <xf numFmtId="3" fontId="51" fillId="0" borderId="13" xfId="58" applyNumberFormat="1" applyFont="1" applyBorder="1" applyAlignment="1">
      <alignment horizontal="right" vertical="center"/>
      <protection/>
    </xf>
    <xf numFmtId="0" fontId="52" fillId="28" borderId="13" xfId="0" applyFont="1" applyFill="1" applyBorder="1" applyAlignment="1">
      <alignment/>
    </xf>
    <xf numFmtId="165" fontId="53" fillId="28" borderId="13" xfId="43" applyNumberFormat="1" applyFont="1" applyFill="1" applyBorder="1" applyAlignment="1">
      <alignment/>
    </xf>
    <xf numFmtId="0" fontId="0" fillId="0" borderId="13" xfId="0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165" fontId="20" fillId="0" borderId="0" xfId="43" applyNumberFormat="1" applyFont="1" applyAlignment="1">
      <alignment horizontal="right"/>
    </xf>
    <xf numFmtId="165" fontId="20" fillId="0" borderId="0" xfId="43" applyNumberFormat="1" applyFont="1" applyAlignment="1">
      <alignment/>
    </xf>
    <xf numFmtId="0" fontId="45" fillId="0" borderId="0" xfId="0" applyFont="1" applyAlignment="1">
      <alignment/>
    </xf>
    <xf numFmtId="165" fontId="45" fillId="0" borderId="0" xfId="43" applyNumberFormat="1" applyFont="1" applyAlignment="1">
      <alignment/>
    </xf>
    <xf numFmtId="0" fontId="45" fillId="0" borderId="50" xfId="0" applyFont="1" applyBorder="1" applyAlignment="1">
      <alignment/>
    </xf>
    <xf numFmtId="165" fontId="45" fillId="0" borderId="50" xfId="43" applyNumberFormat="1" applyFont="1" applyBorder="1" applyAlignment="1">
      <alignment/>
    </xf>
    <xf numFmtId="0" fontId="44" fillId="20" borderId="0" xfId="0" applyFont="1" applyFill="1" applyAlignment="1">
      <alignment/>
    </xf>
    <xf numFmtId="165" fontId="44" fillId="20" borderId="0" xfId="43" applyNumberFormat="1" applyFont="1" applyFill="1" applyAlignment="1">
      <alignment/>
    </xf>
    <xf numFmtId="0" fontId="20" fillId="0" borderId="0" xfId="65" applyFont="1">
      <alignment/>
      <protection/>
    </xf>
    <xf numFmtId="0" fontId="42" fillId="0" borderId="0" xfId="65" applyFont="1">
      <alignment/>
      <protection/>
    </xf>
    <xf numFmtId="0" fontId="41" fillId="24" borderId="11" xfId="65" applyFont="1" applyFill="1" applyBorder="1" applyAlignment="1">
      <alignment horizontal="center" vertical="center"/>
      <protection/>
    </xf>
    <xf numFmtId="0" fontId="42" fillId="0" borderId="11" xfId="65" applyFont="1" applyBorder="1">
      <alignment/>
      <protection/>
    </xf>
    <xf numFmtId="0" fontId="41" fillId="0" borderId="11" xfId="65" applyFont="1" applyBorder="1">
      <alignment/>
      <protection/>
    </xf>
    <xf numFmtId="10" fontId="42" fillId="0" borderId="11" xfId="65" applyNumberFormat="1" applyFont="1" applyBorder="1">
      <alignment/>
      <protection/>
    </xf>
    <xf numFmtId="10" fontId="41" fillId="0" borderId="11" xfId="65" applyNumberFormat="1" applyFont="1" applyBorder="1">
      <alignment/>
      <protection/>
    </xf>
    <xf numFmtId="0" fontId="42" fillId="0" borderId="11" xfId="65" applyFont="1" applyBorder="1" applyAlignment="1">
      <alignment horizontal="right"/>
      <protection/>
    </xf>
    <xf numFmtId="0" fontId="42" fillId="0" borderId="11" xfId="65" applyFont="1" applyBorder="1" applyAlignment="1">
      <alignment horizontal="center"/>
      <protection/>
    </xf>
    <xf numFmtId="0" fontId="20" fillId="0" borderId="11" xfId="66" applyFont="1" applyBorder="1" applyAlignment="1">
      <alignment vertical="center" wrapText="1"/>
      <protection/>
    </xf>
    <xf numFmtId="3" fontId="20" fillId="0" borderId="11" xfId="66" applyNumberFormat="1" applyFont="1" applyBorder="1">
      <alignment/>
      <protection/>
    </xf>
    <xf numFmtId="0" fontId="20" fillId="0" borderId="0" xfId="66" applyFont="1" applyBorder="1">
      <alignment/>
      <protection/>
    </xf>
    <xf numFmtId="0" fontId="20" fillId="0" borderId="11" xfId="66" applyFont="1" applyBorder="1" applyAlignment="1">
      <alignment vertical="center"/>
      <protection/>
    </xf>
    <xf numFmtId="0" fontId="5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60" fillId="24" borderId="11" xfId="0" applyFont="1" applyFill="1" applyBorder="1" applyAlignment="1">
      <alignment horizontal="center" vertical="center" wrapText="1"/>
    </xf>
    <xf numFmtId="3" fontId="61" fillId="0" borderId="11" xfId="0" applyNumberFormat="1" applyFont="1" applyBorder="1" applyAlignment="1">
      <alignment/>
    </xf>
    <xf numFmtId="3" fontId="62" fillId="0" borderId="11" xfId="0" applyNumberFormat="1" applyFont="1" applyBorder="1" applyAlignment="1">
      <alignment/>
    </xf>
    <xf numFmtId="0" fontId="20" fillId="0" borderId="11" xfId="0" applyFont="1" applyBorder="1" applyAlignment="1">
      <alignment/>
    </xf>
    <xf numFmtId="3" fontId="62" fillId="24" borderId="11" xfId="0" applyNumberFormat="1" applyFont="1" applyFill="1" applyBorder="1" applyAlignment="1">
      <alignment/>
    </xf>
    <xf numFmtId="0" fontId="62" fillId="24" borderId="13" xfId="0" applyFont="1" applyFill="1" applyBorder="1" applyAlignment="1">
      <alignment horizontal="center" vertical="center" wrapText="1"/>
    </xf>
    <xf numFmtId="3" fontId="61" fillId="0" borderId="13" xfId="0" applyNumberFormat="1" applyFont="1" applyBorder="1" applyAlignment="1">
      <alignment/>
    </xf>
    <xf numFmtId="3" fontId="61" fillId="0" borderId="13" xfId="0" applyNumberFormat="1" applyFont="1" applyBorder="1" applyAlignment="1">
      <alignment vertical="center"/>
    </xf>
    <xf numFmtId="3" fontId="61" fillId="0" borderId="13" xfId="0" applyNumberFormat="1" applyFont="1" applyBorder="1" applyAlignment="1">
      <alignment horizontal="right" vertical="center"/>
    </xf>
    <xf numFmtId="3" fontId="61" fillId="0" borderId="13" xfId="0" applyNumberFormat="1" applyFont="1" applyBorder="1" applyAlignment="1">
      <alignment horizontal="center" vertical="center"/>
    </xf>
    <xf numFmtId="3" fontId="62" fillId="0" borderId="13" xfId="0" applyNumberFormat="1" applyFont="1" applyBorder="1" applyAlignment="1">
      <alignment vertical="center"/>
    </xf>
    <xf numFmtId="0" fontId="38" fillId="0" borderId="0" xfId="62" applyFont="1" applyAlignment="1">
      <alignment horizontal="center"/>
      <protection/>
    </xf>
    <xf numFmtId="0" fontId="38" fillId="0" borderId="0" xfId="62" applyFont="1">
      <alignment/>
      <protection/>
    </xf>
    <xf numFmtId="9" fontId="0" fillId="0" borderId="0" xfId="78" applyAlignment="1">
      <alignment/>
    </xf>
    <xf numFmtId="9" fontId="38" fillId="0" borderId="0" xfId="78" applyFont="1" applyAlignment="1">
      <alignment/>
    </xf>
    <xf numFmtId="9" fontId="6" fillId="25" borderId="28" xfId="78" applyFont="1" applyFill="1" applyBorder="1" applyAlignment="1">
      <alignment horizontal="center" vertical="center" wrapText="1"/>
    </xf>
    <xf numFmtId="9" fontId="6" fillId="0" borderId="51" xfId="78" applyFont="1" applyBorder="1" applyAlignment="1">
      <alignment/>
    </xf>
    <xf numFmtId="9" fontId="6" fillId="0" borderId="52" xfId="78" applyFont="1" applyBorder="1" applyAlignment="1">
      <alignment/>
    </xf>
    <xf numFmtId="9" fontId="0" fillId="0" borderId="52" xfId="78" applyBorder="1" applyAlignment="1">
      <alignment/>
    </xf>
    <xf numFmtId="9" fontId="6" fillId="0" borderId="27" xfId="78" applyFont="1" applyBorder="1" applyAlignment="1">
      <alignment/>
    </xf>
    <xf numFmtId="9" fontId="6" fillId="0" borderId="26" xfId="78" applyFont="1" applyBorder="1" applyAlignment="1">
      <alignment/>
    </xf>
    <xf numFmtId="9" fontId="33" fillId="25" borderId="28" xfId="78" applyFont="1" applyFill="1" applyBorder="1" applyAlignment="1">
      <alignment horizontal="right" vertical="center"/>
    </xf>
    <xf numFmtId="9" fontId="0" fillId="0" borderId="0" xfId="78" applyFont="1" applyAlignment="1">
      <alignment horizontal="right"/>
    </xf>
    <xf numFmtId="9" fontId="2" fillId="0" borderId="53" xfId="78" applyFont="1" applyBorder="1" applyAlignment="1">
      <alignment horizontal="right"/>
    </xf>
    <xf numFmtId="9" fontId="2" fillId="0" borderId="0" xfId="78" applyFont="1" applyBorder="1" applyAlignment="1">
      <alignment horizontal="center"/>
    </xf>
    <xf numFmtId="0" fontId="4" fillId="25" borderId="54" xfId="60" applyFont="1" applyFill="1" applyBorder="1" applyAlignment="1">
      <alignment horizontal="center" vertical="center" wrapText="1"/>
      <protection/>
    </xf>
    <xf numFmtId="3" fontId="4" fillId="20" borderId="54" xfId="60" applyNumberFormat="1" applyFont="1" applyFill="1" applyBorder="1">
      <alignment/>
      <protection/>
    </xf>
    <xf numFmtId="3" fontId="4" fillId="25" borderId="54" xfId="60" applyNumberFormat="1" applyFont="1" applyFill="1" applyBorder="1" applyAlignment="1">
      <alignment vertical="center"/>
      <protection/>
    </xf>
    <xf numFmtId="0" fontId="4" fillId="25" borderId="28" xfId="60" applyFont="1" applyFill="1" applyBorder="1" applyAlignment="1">
      <alignment horizontal="center" vertical="center"/>
      <protection/>
    </xf>
    <xf numFmtId="0" fontId="4" fillId="0" borderId="51" xfId="60" applyFont="1" applyBorder="1" applyAlignment="1">
      <alignment/>
      <protection/>
    </xf>
    <xf numFmtId="0" fontId="2" fillId="0" borderId="52" xfId="60" applyFont="1" applyBorder="1">
      <alignment/>
      <protection/>
    </xf>
    <xf numFmtId="0" fontId="2" fillId="0" borderId="52" xfId="60" applyFont="1" applyBorder="1" applyAlignment="1">
      <alignment wrapText="1"/>
      <protection/>
    </xf>
    <xf numFmtId="0" fontId="4" fillId="0" borderId="52" xfId="60" applyFont="1" applyBorder="1" applyAlignment="1">
      <alignment horizontal="center"/>
      <protection/>
    </xf>
    <xf numFmtId="0" fontId="4" fillId="0" borderId="52" xfId="60" applyFont="1" applyBorder="1">
      <alignment/>
      <protection/>
    </xf>
    <xf numFmtId="0" fontId="4" fillId="0" borderId="39" xfId="60" applyFont="1" applyBorder="1" applyAlignment="1">
      <alignment horizontal="center"/>
      <protection/>
    </xf>
    <xf numFmtId="0" fontId="4" fillId="0" borderId="39" xfId="60" applyFont="1" applyBorder="1" applyAlignment="1">
      <alignment horizontal="left"/>
      <protection/>
    </xf>
    <xf numFmtId="0" fontId="4" fillId="20" borderId="28" xfId="60" applyFont="1" applyFill="1" applyBorder="1" applyAlignment="1">
      <alignment horizontal="center"/>
      <protection/>
    </xf>
    <xf numFmtId="0" fontId="4" fillId="20" borderId="28" xfId="60" applyFont="1" applyFill="1" applyBorder="1" applyAlignment="1">
      <alignment wrapText="1"/>
      <protection/>
    </xf>
    <xf numFmtId="0" fontId="2" fillId="0" borderId="55" xfId="60" applyFont="1" applyBorder="1">
      <alignment/>
      <protection/>
    </xf>
    <xf numFmtId="0" fontId="2" fillId="0" borderId="56" xfId="60" applyFont="1" applyBorder="1">
      <alignment/>
      <protection/>
    </xf>
    <xf numFmtId="3" fontId="2" fillId="0" borderId="56" xfId="60" applyNumberFormat="1" applyFont="1" applyBorder="1">
      <alignment/>
      <protection/>
    </xf>
    <xf numFmtId="3" fontId="4" fillId="0" borderId="56" xfId="60" applyNumberFormat="1" applyFont="1" applyBorder="1">
      <alignment/>
      <protection/>
    </xf>
    <xf numFmtId="3" fontId="4" fillId="0" borderId="57" xfId="60" applyNumberFormat="1" applyFont="1" applyBorder="1">
      <alignment/>
      <protection/>
    </xf>
    <xf numFmtId="0" fontId="4" fillId="0" borderId="55" xfId="60" applyFont="1" applyBorder="1" applyAlignment="1">
      <alignment/>
      <protection/>
    </xf>
    <xf numFmtId="0" fontId="4" fillId="25" borderId="28" xfId="60" applyFont="1" applyFill="1" applyBorder="1" applyAlignment="1">
      <alignment horizontal="center" vertical="center" wrapText="1"/>
      <protection/>
    </xf>
    <xf numFmtId="0" fontId="2" fillId="0" borderId="51" xfId="60" applyFont="1" applyBorder="1">
      <alignment/>
      <protection/>
    </xf>
    <xf numFmtId="3" fontId="2" fillId="0" borderId="52" xfId="60" applyNumberFormat="1" applyFont="1" applyBorder="1">
      <alignment/>
      <protection/>
    </xf>
    <xf numFmtId="3" fontId="4" fillId="0" borderId="52" xfId="60" applyNumberFormat="1" applyFont="1" applyBorder="1">
      <alignment/>
      <protection/>
    </xf>
    <xf numFmtId="3" fontId="4" fillId="0" borderId="39" xfId="60" applyNumberFormat="1" applyFont="1" applyBorder="1">
      <alignment/>
      <protection/>
    </xf>
    <xf numFmtId="3" fontId="4" fillId="20" borderId="28" xfId="60" applyNumberFormat="1" applyFont="1" applyFill="1" applyBorder="1">
      <alignment/>
      <protection/>
    </xf>
    <xf numFmtId="3" fontId="4" fillId="25" borderId="28" xfId="60" applyNumberFormat="1" applyFont="1" applyFill="1" applyBorder="1" applyAlignment="1">
      <alignment vertical="center"/>
      <protection/>
    </xf>
    <xf numFmtId="9" fontId="4" fillId="25" borderId="54" xfId="78" applyFont="1" applyFill="1" applyBorder="1" applyAlignment="1">
      <alignment horizontal="center" vertical="center" wrapText="1"/>
    </xf>
    <xf numFmtId="9" fontId="2" fillId="0" borderId="55" xfId="78" applyFont="1" applyBorder="1" applyAlignment="1">
      <alignment/>
    </xf>
    <xf numFmtId="9" fontId="2" fillId="0" borderId="56" xfId="78" applyFont="1" applyBorder="1" applyAlignment="1">
      <alignment/>
    </xf>
    <xf numFmtId="9" fontId="4" fillId="0" borderId="56" xfId="78" applyFont="1" applyBorder="1" applyAlignment="1">
      <alignment/>
    </xf>
    <xf numFmtId="9" fontId="4" fillId="0" borderId="57" xfId="78" applyFont="1" applyBorder="1" applyAlignment="1">
      <alignment/>
    </xf>
    <xf numFmtId="9" fontId="4" fillId="20" borderId="54" xfId="78" applyFont="1" applyFill="1" applyBorder="1" applyAlignment="1">
      <alignment/>
    </xf>
    <xf numFmtId="9" fontId="4" fillId="25" borderId="54" xfId="78" applyFont="1" applyFill="1" applyBorder="1" applyAlignment="1">
      <alignment vertical="center"/>
    </xf>
    <xf numFmtId="0" fontId="20" fillId="0" borderId="0" xfId="0" applyFont="1" applyBorder="1" applyAlignment="1">
      <alignment horizontal="right"/>
    </xf>
    <xf numFmtId="0" fontId="51" fillId="0" borderId="11" xfId="59" applyFont="1" applyBorder="1" applyAlignment="1">
      <alignment horizontal="left" vertical="center" wrapText="1"/>
      <protection/>
    </xf>
    <xf numFmtId="3" fontId="51" fillId="0" borderId="11" xfId="58" applyNumberFormat="1" applyFont="1" applyBorder="1" applyAlignment="1">
      <alignment horizontal="right" vertical="center"/>
      <protection/>
    </xf>
    <xf numFmtId="43" fontId="20" fillId="0" borderId="16" xfId="43" applyFont="1" applyBorder="1" applyAlignment="1">
      <alignment horizontal="center" vertical="center"/>
    </xf>
    <xf numFmtId="3" fontId="51" fillId="0" borderId="13" xfId="58" applyNumberFormat="1" applyFont="1" applyBorder="1" applyAlignment="1">
      <alignment horizontal="center" vertical="center"/>
      <protection/>
    </xf>
    <xf numFmtId="0" fontId="51" fillId="0" borderId="11" xfId="58" applyFont="1" applyBorder="1" applyAlignment="1">
      <alignment horizontal="center" vertical="center" wrapText="1"/>
      <protection/>
    </xf>
    <xf numFmtId="3" fontId="51" fillId="0" borderId="16" xfId="58" applyNumberFormat="1" applyFont="1" applyBorder="1" applyAlignment="1">
      <alignment horizontal="right" vertical="center"/>
      <protection/>
    </xf>
    <xf numFmtId="0" fontId="47" fillId="0" borderId="11" xfId="58" applyFont="1" applyBorder="1" applyAlignment="1">
      <alignment horizontal="left" vertical="center" wrapText="1"/>
      <protection/>
    </xf>
    <xf numFmtId="0" fontId="20" fillId="0" borderId="0" xfId="68" applyFont="1">
      <alignment/>
      <protection/>
    </xf>
    <xf numFmtId="0" fontId="63" fillId="0" borderId="0" xfId="0" applyFont="1" applyAlignment="1">
      <alignment/>
    </xf>
    <xf numFmtId="0" fontId="44" fillId="24" borderId="11" xfId="68" applyFont="1" applyFill="1" applyBorder="1" applyAlignment="1">
      <alignment horizontal="center"/>
      <protection/>
    </xf>
    <xf numFmtId="0" fontId="20" fillId="0" borderId="11" xfId="68" applyNumberFormat="1" applyFont="1" applyBorder="1" applyAlignment="1">
      <alignment horizontal="center"/>
      <protection/>
    </xf>
    <xf numFmtId="0" fontId="20" fillId="0" borderId="11" xfId="68" applyFont="1" applyBorder="1">
      <alignment/>
      <protection/>
    </xf>
    <xf numFmtId="3" fontId="20" fillId="0" borderId="11" xfId="68" applyNumberFormat="1" applyFont="1" applyBorder="1">
      <alignment/>
      <protection/>
    </xf>
    <xf numFmtId="3" fontId="20" fillId="0" borderId="11" xfId="68" applyNumberFormat="1" applyFont="1" applyBorder="1" applyAlignment="1">
      <alignment horizontal="right"/>
      <protection/>
    </xf>
    <xf numFmtId="0" fontId="44" fillId="0" borderId="11" xfId="68" applyNumberFormat="1" applyFont="1" applyBorder="1" applyAlignment="1">
      <alignment horizontal="center"/>
      <protection/>
    </xf>
    <xf numFmtId="0" fontId="44" fillId="0" borderId="11" xfId="68" applyFont="1" applyBorder="1" applyAlignment="1">
      <alignment wrapText="1"/>
      <protection/>
    </xf>
    <xf numFmtId="3" fontId="44" fillId="0" borderId="11" xfId="68" applyNumberFormat="1" applyFont="1" applyBorder="1" applyAlignment="1">
      <alignment horizontal="right"/>
      <protection/>
    </xf>
    <xf numFmtId="0" fontId="44" fillId="0" borderId="11" xfId="68" applyFont="1" applyBorder="1">
      <alignment/>
      <protection/>
    </xf>
    <xf numFmtId="3" fontId="44" fillId="0" borderId="11" xfId="68" applyNumberFormat="1" applyFont="1" applyBorder="1">
      <alignment/>
      <protection/>
    </xf>
    <xf numFmtId="0" fontId="20" fillId="0" borderId="11" xfId="68" applyFont="1" applyBorder="1" applyAlignment="1">
      <alignment wrapText="1"/>
      <protection/>
    </xf>
    <xf numFmtId="0" fontId="44" fillId="0" borderId="0" xfId="68" applyFont="1">
      <alignment/>
      <protection/>
    </xf>
    <xf numFmtId="0" fontId="44" fillId="29" borderId="11" xfId="68" applyFont="1" applyFill="1" applyBorder="1" applyAlignment="1">
      <alignment wrapText="1"/>
      <protection/>
    </xf>
    <xf numFmtId="3" fontId="44" fillId="29" borderId="11" xfId="68" applyNumberFormat="1" applyFont="1" applyFill="1" applyBorder="1">
      <alignment/>
      <protection/>
    </xf>
    <xf numFmtId="0" fontId="20" fillId="30" borderId="0" xfId="68" applyFont="1" applyFill="1">
      <alignment/>
      <protection/>
    </xf>
    <xf numFmtId="0" fontId="20" fillId="0" borderId="0" xfId="68" applyNumberFormat="1" applyFont="1" applyAlignment="1">
      <alignment horizontal="left"/>
      <protection/>
    </xf>
    <xf numFmtId="0" fontId="55" fillId="0" borderId="0" xfId="56" applyFont="1" applyBorder="1" applyAlignment="1">
      <alignment/>
      <protection/>
    </xf>
    <xf numFmtId="0" fontId="20" fillId="0" borderId="1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71" applyFont="1">
      <alignment/>
      <protection/>
    </xf>
    <xf numFmtId="0" fontId="44" fillId="27" borderId="11" xfId="71" applyFont="1" applyFill="1" applyBorder="1" applyAlignment="1">
      <alignment horizontal="center"/>
      <protection/>
    </xf>
    <xf numFmtId="0" fontId="20" fillId="0" borderId="11" xfId="71" applyFont="1" applyBorder="1">
      <alignment/>
      <protection/>
    </xf>
    <xf numFmtId="3" fontId="44" fillId="0" borderId="11" xfId="71" applyNumberFormat="1" applyFont="1" applyBorder="1">
      <alignment/>
      <protection/>
    </xf>
    <xf numFmtId="3" fontId="45" fillId="0" borderId="11" xfId="71" applyNumberFormat="1" applyFont="1" applyBorder="1">
      <alignment/>
      <protection/>
    </xf>
    <xf numFmtId="3" fontId="44" fillId="27" borderId="11" xfId="71" applyNumberFormat="1" applyFont="1" applyFill="1" applyBorder="1">
      <alignment/>
      <protection/>
    </xf>
    <xf numFmtId="3" fontId="20" fillId="0" borderId="0" xfId="71" applyNumberFormat="1" applyFont="1">
      <alignment/>
      <protection/>
    </xf>
    <xf numFmtId="165" fontId="0" fillId="0" borderId="13" xfId="43" applyNumberFormat="1" applyFont="1" applyBorder="1" applyAlignment="1">
      <alignment horizontal="right"/>
    </xf>
    <xf numFmtId="3" fontId="50" fillId="0" borderId="0" xfId="63" applyNumberFormat="1" applyFont="1">
      <alignment/>
      <protection/>
    </xf>
    <xf numFmtId="3" fontId="65" fillId="0" borderId="0" xfId="63" applyNumberFormat="1" applyFont="1">
      <alignment/>
      <protection/>
    </xf>
    <xf numFmtId="0" fontId="66" fillId="0" borderId="52" xfId="60" applyFont="1" applyBorder="1">
      <alignment/>
      <protection/>
    </xf>
    <xf numFmtId="3" fontId="66" fillId="0" borderId="56" xfId="60" applyNumberFormat="1" applyFont="1" applyBorder="1">
      <alignment/>
      <protection/>
    </xf>
    <xf numFmtId="3" fontId="66" fillId="0" borderId="52" xfId="60" applyNumberFormat="1" applyFont="1" applyBorder="1">
      <alignment/>
      <protection/>
    </xf>
    <xf numFmtId="9" fontId="66" fillId="0" borderId="56" xfId="78" applyFont="1" applyBorder="1" applyAlignment="1">
      <alignment/>
    </xf>
    <xf numFmtId="0" fontId="67" fillId="0" borderId="0" xfId="60" applyFont="1" applyBorder="1">
      <alignment/>
      <protection/>
    </xf>
    <xf numFmtId="0" fontId="67" fillId="0" borderId="52" xfId="60" applyFont="1" applyBorder="1">
      <alignment/>
      <protection/>
    </xf>
    <xf numFmtId="3" fontId="67" fillId="0" borderId="56" xfId="60" applyNumberFormat="1" applyFont="1" applyBorder="1">
      <alignment/>
      <protection/>
    </xf>
    <xf numFmtId="3" fontId="67" fillId="0" borderId="52" xfId="60" applyNumberFormat="1" applyFont="1" applyBorder="1">
      <alignment/>
      <protection/>
    </xf>
    <xf numFmtId="9" fontId="67" fillId="0" borderId="56" xfId="78" applyFont="1" applyBorder="1" applyAlignment="1">
      <alignment/>
    </xf>
    <xf numFmtId="0" fontId="66" fillId="0" borderId="52" xfId="60" applyFont="1" applyBorder="1" applyAlignment="1">
      <alignment horizontal="left"/>
      <protection/>
    </xf>
    <xf numFmtId="0" fontId="66" fillId="0" borderId="38" xfId="60" applyFont="1" applyBorder="1" applyAlignment="1">
      <alignment horizontal="left"/>
      <protection/>
    </xf>
    <xf numFmtId="3" fontId="66" fillId="0" borderId="48" xfId="60" applyNumberFormat="1" applyFont="1" applyBorder="1">
      <alignment/>
      <protection/>
    </xf>
    <xf numFmtId="3" fontId="66" fillId="0" borderId="38" xfId="60" applyNumberFormat="1" applyFont="1" applyBorder="1">
      <alignment/>
      <protection/>
    </xf>
    <xf numFmtId="9" fontId="66" fillId="0" borderId="48" xfId="78" applyFont="1" applyBorder="1" applyAlignment="1">
      <alignment/>
    </xf>
    <xf numFmtId="0" fontId="66" fillId="0" borderId="51" xfId="60" applyFont="1" applyBorder="1">
      <alignment/>
      <protection/>
    </xf>
    <xf numFmtId="3" fontId="66" fillId="0" borderId="55" xfId="60" applyNumberFormat="1" applyFont="1" applyBorder="1">
      <alignment/>
      <protection/>
    </xf>
    <xf numFmtId="3" fontId="66" fillId="0" borderId="51" xfId="60" applyNumberFormat="1" applyFont="1" applyBorder="1">
      <alignment/>
      <protection/>
    </xf>
    <xf numFmtId="9" fontId="66" fillId="0" borderId="55" xfId="78" applyFont="1" applyBorder="1" applyAlignment="1">
      <alignment/>
    </xf>
    <xf numFmtId="0" fontId="66" fillId="0" borderId="58" xfId="60" applyFont="1" applyBorder="1" applyAlignment="1">
      <alignment horizontal="left"/>
      <protection/>
    </xf>
    <xf numFmtId="3" fontId="66" fillId="0" borderId="59" xfId="60" applyNumberFormat="1" applyFont="1" applyBorder="1">
      <alignment/>
      <protection/>
    </xf>
    <xf numFmtId="3" fontId="66" fillId="0" borderId="58" xfId="60" applyNumberFormat="1" applyFont="1" applyBorder="1">
      <alignment/>
      <protection/>
    </xf>
    <xf numFmtId="0" fontId="44" fillId="0" borderId="45" xfId="57" applyFont="1" applyBorder="1" applyAlignment="1">
      <alignment wrapText="1"/>
      <protection/>
    </xf>
    <xf numFmtId="3" fontId="44" fillId="0" borderId="46" xfId="57" applyNumberFormat="1" applyFont="1" applyBorder="1" applyAlignment="1">
      <alignment vertical="center"/>
      <protection/>
    </xf>
    <xf numFmtId="9" fontId="44" fillId="0" borderId="46" xfId="78" applyFont="1" applyBorder="1" applyAlignment="1">
      <alignment vertical="center"/>
    </xf>
    <xf numFmtId="0" fontId="20" fillId="0" borderId="0" xfId="57" applyFont="1" applyBorder="1">
      <alignment/>
      <protection/>
    </xf>
    <xf numFmtId="0" fontId="20" fillId="0" borderId="45" xfId="57" applyFont="1" applyBorder="1">
      <alignment/>
      <protection/>
    </xf>
    <xf numFmtId="3" fontId="20" fillId="0" borderId="46" xfId="57" applyNumberFormat="1" applyFont="1" applyBorder="1">
      <alignment/>
      <protection/>
    </xf>
    <xf numFmtId="9" fontId="20" fillId="0" borderId="46" xfId="78" applyFont="1" applyBorder="1" applyAlignment="1">
      <alignment/>
    </xf>
    <xf numFmtId="0" fontId="44" fillId="0" borderId="45" xfId="57" applyFont="1" applyBorder="1">
      <alignment/>
      <protection/>
    </xf>
    <xf numFmtId="3" fontId="44" fillId="0" borderId="46" xfId="57" applyNumberFormat="1" applyFont="1" applyBorder="1">
      <alignment/>
      <protection/>
    </xf>
    <xf numFmtId="9" fontId="44" fillId="0" borderId="46" xfId="78" applyFont="1" applyBorder="1" applyAlignment="1">
      <alignment/>
    </xf>
    <xf numFmtId="0" fontId="20" fillId="0" borderId="46" xfId="57" applyFont="1" applyBorder="1">
      <alignment/>
      <protection/>
    </xf>
    <xf numFmtId="0" fontId="44" fillId="0" borderId="46" xfId="57" applyFont="1" applyBorder="1">
      <alignment/>
      <protection/>
    </xf>
    <xf numFmtId="3" fontId="20" fillId="0" borderId="46" xfId="57" applyNumberFormat="1" applyFont="1" applyBorder="1" applyAlignment="1" quotePrefix="1">
      <alignment horizontal="right"/>
      <protection/>
    </xf>
    <xf numFmtId="3" fontId="20" fillId="0" borderId="46" xfId="57" applyNumberFormat="1" applyFont="1" applyBorder="1" applyAlignment="1">
      <alignment horizontal="center"/>
      <protection/>
    </xf>
    <xf numFmtId="0" fontId="20" fillId="0" borderId="48" xfId="57" applyFont="1" applyBorder="1">
      <alignment/>
      <protection/>
    </xf>
    <xf numFmtId="3" fontId="44" fillId="0" borderId="49" xfId="57" applyNumberFormat="1" applyFont="1" applyBorder="1">
      <alignment/>
      <protection/>
    </xf>
    <xf numFmtId="3" fontId="66" fillId="0" borderId="57" xfId="60" applyNumberFormat="1" applyFont="1" applyBorder="1">
      <alignment/>
      <protection/>
    </xf>
    <xf numFmtId="3" fontId="66" fillId="0" borderId="39" xfId="60" applyNumberFormat="1" applyFont="1" applyBorder="1">
      <alignment/>
      <protection/>
    </xf>
    <xf numFmtId="0" fontId="0" fillId="0" borderId="0" xfId="62" applyFont="1">
      <alignment/>
      <protection/>
    </xf>
    <xf numFmtId="0" fontId="44" fillId="25" borderId="28" xfId="62" applyFont="1" applyFill="1" applyBorder="1" applyAlignment="1">
      <alignment horizontal="center" vertical="center"/>
      <protection/>
    </xf>
    <xf numFmtId="0" fontId="44" fillId="25" borderId="54" xfId="62" applyFont="1" applyFill="1" applyBorder="1" applyAlignment="1">
      <alignment horizontal="center" vertical="center"/>
      <protection/>
    </xf>
    <xf numFmtId="0" fontId="44" fillId="25" borderId="28" xfId="62" applyFont="1" applyFill="1" applyBorder="1" applyAlignment="1">
      <alignment horizontal="center" vertical="center" wrapText="1"/>
      <protection/>
    </xf>
    <xf numFmtId="0" fontId="44" fillId="0" borderId="60" xfId="62" applyFont="1" applyBorder="1">
      <alignment/>
      <protection/>
    </xf>
    <xf numFmtId="0" fontId="20" fillId="0" borderId="0" xfId="62" applyFont="1">
      <alignment/>
      <protection/>
    </xf>
    <xf numFmtId="0" fontId="44" fillId="0" borderId="52" xfId="62" applyFont="1" applyBorder="1">
      <alignment/>
      <protection/>
    </xf>
    <xf numFmtId="0" fontId="44" fillId="0" borderId="12" xfId="62" applyFont="1" applyBorder="1">
      <alignment/>
      <protection/>
    </xf>
    <xf numFmtId="0" fontId="44" fillId="0" borderId="51" xfId="62" applyFont="1" applyBorder="1">
      <alignment/>
      <protection/>
    </xf>
    <xf numFmtId="3" fontId="44" fillId="0" borderId="52" xfId="62" applyNumberFormat="1" applyFont="1" applyBorder="1">
      <alignment/>
      <protection/>
    </xf>
    <xf numFmtId="0" fontId="20" fillId="0" borderId="12" xfId="62" applyFont="1" applyBorder="1">
      <alignment/>
      <protection/>
    </xf>
    <xf numFmtId="3" fontId="20" fillId="0" borderId="52" xfId="62" applyNumberFormat="1" applyFont="1" applyBorder="1">
      <alignment/>
      <protection/>
    </xf>
    <xf numFmtId="0" fontId="68" fillId="0" borderId="12" xfId="62" applyFont="1" applyBorder="1">
      <alignment/>
      <protection/>
    </xf>
    <xf numFmtId="0" fontId="69" fillId="0" borderId="12" xfId="62" applyFont="1" applyBorder="1">
      <alignment/>
      <protection/>
    </xf>
    <xf numFmtId="0" fontId="44" fillId="0" borderId="58" xfId="62" applyFont="1" applyBorder="1">
      <alignment/>
      <protection/>
    </xf>
    <xf numFmtId="3" fontId="44" fillId="0" borderId="58" xfId="62" applyNumberFormat="1" applyFont="1" applyBorder="1">
      <alignment/>
      <protection/>
    </xf>
    <xf numFmtId="0" fontId="44" fillId="0" borderId="43" xfId="62" applyFont="1" applyBorder="1">
      <alignment/>
      <protection/>
    </xf>
    <xf numFmtId="0" fontId="44" fillId="0" borderId="13" xfId="62" applyFont="1" applyBorder="1">
      <alignment/>
      <protection/>
    </xf>
    <xf numFmtId="3" fontId="44" fillId="0" borderId="27" xfId="62" applyNumberFormat="1" applyFont="1" applyBorder="1">
      <alignment/>
      <protection/>
    </xf>
    <xf numFmtId="0" fontId="44" fillId="0" borderId="61" xfId="62" applyFont="1" applyBorder="1">
      <alignment/>
      <protection/>
    </xf>
    <xf numFmtId="0" fontId="20" fillId="0" borderId="26" xfId="62" applyFont="1" applyBorder="1">
      <alignment/>
      <protection/>
    </xf>
    <xf numFmtId="3" fontId="44" fillId="0" borderId="26" xfId="62" applyNumberFormat="1" applyFont="1" applyBorder="1">
      <alignment/>
      <protection/>
    </xf>
    <xf numFmtId="3" fontId="45" fillId="25" borderId="28" xfId="62" applyNumberFormat="1" applyFont="1" applyFill="1" applyBorder="1" applyAlignment="1">
      <alignment horizontal="right" vertical="center"/>
      <protection/>
    </xf>
    <xf numFmtId="0" fontId="61" fillId="0" borderId="0" xfId="61" applyFont="1" applyBorder="1">
      <alignment/>
      <protection/>
    </xf>
    <xf numFmtId="0" fontId="70" fillId="0" borderId="0" xfId="61" applyFont="1" applyBorder="1">
      <alignment/>
      <protection/>
    </xf>
    <xf numFmtId="0" fontId="71" fillId="0" borderId="62" xfId="61" applyFont="1" applyBorder="1">
      <alignment/>
      <protection/>
    </xf>
    <xf numFmtId="0" fontId="72" fillId="0" borderId="14" xfId="61" applyFont="1" applyBorder="1">
      <alignment/>
      <protection/>
    </xf>
    <xf numFmtId="0" fontId="73" fillId="0" borderId="13" xfId="61" applyFont="1" applyBorder="1">
      <alignment/>
      <protection/>
    </xf>
    <xf numFmtId="0" fontId="72" fillId="0" borderId="13" xfId="61" applyFont="1" applyBorder="1">
      <alignment/>
      <protection/>
    </xf>
    <xf numFmtId="0" fontId="75" fillId="0" borderId="0" xfId="61" applyFont="1" applyBorder="1">
      <alignment/>
      <protection/>
    </xf>
    <xf numFmtId="0" fontId="76" fillId="0" borderId="0" xfId="61" applyFont="1" applyBorder="1">
      <alignment/>
      <protection/>
    </xf>
    <xf numFmtId="2" fontId="73" fillId="0" borderId="13" xfId="61" applyNumberFormat="1" applyFont="1" applyBorder="1" applyAlignment="1">
      <alignment horizontal="left" vertical="center"/>
      <protection/>
    </xf>
    <xf numFmtId="0" fontId="72" fillId="0" borderId="13" xfId="61" applyFont="1" applyBorder="1" applyAlignment="1">
      <alignment/>
      <protection/>
    </xf>
    <xf numFmtId="2" fontId="72" fillId="0" borderId="13" xfId="61" applyNumberFormat="1" applyFont="1" applyBorder="1" applyAlignment="1">
      <alignment horizontal="left" vertical="center"/>
      <protection/>
    </xf>
    <xf numFmtId="0" fontId="71" fillId="0" borderId="13" xfId="61" applyFont="1" applyBorder="1" applyAlignment="1">
      <alignment horizontal="left" vertical="center"/>
      <protection/>
    </xf>
    <xf numFmtId="3" fontId="71" fillId="0" borderId="13" xfId="61" applyNumberFormat="1" applyFont="1" applyBorder="1" applyAlignment="1">
      <alignment horizontal="left"/>
      <protection/>
    </xf>
    <xf numFmtId="3" fontId="72" fillId="0" borderId="13" xfId="61" applyNumberFormat="1" applyFont="1" applyBorder="1" applyAlignment="1">
      <alignment horizontal="left"/>
      <protection/>
    </xf>
    <xf numFmtId="0" fontId="61" fillId="0" borderId="0" xfId="61" applyFont="1" applyBorder="1" applyAlignment="1">
      <alignment horizontal="right"/>
      <protection/>
    </xf>
    <xf numFmtId="0" fontId="71" fillId="0" borderId="13" xfId="61" applyFont="1" applyBorder="1" applyAlignment="1">
      <alignment horizontal="left" vertical="center"/>
      <protection/>
    </xf>
    <xf numFmtId="0" fontId="70" fillId="0" borderId="13" xfId="61" applyFont="1" applyBorder="1">
      <alignment/>
      <protection/>
    </xf>
    <xf numFmtId="0" fontId="72" fillId="0" borderId="13" xfId="61" applyFont="1" applyBorder="1" applyAlignment="1">
      <alignment horizontal="left" vertical="center"/>
      <protection/>
    </xf>
    <xf numFmtId="0" fontId="72" fillId="0" borderId="13" xfId="0" applyFont="1" applyBorder="1" applyAlignment="1">
      <alignment wrapText="1"/>
    </xf>
    <xf numFmtId="0" fontId="72" fillId="0" borderId="13" xfId="0" applyFont="1" applyBorder="1" applyAlignment="1">
      <alignment/>
    </xf>
    <xf numFmtId="0" fontId="70" fillId="0" borderId="18" xfId="61" applyFont="1" applyBorder="1">
      <alignment/>
      <protection/>
    </xf>
    <xf numFmtId="3" fontId="50" fillId="0" borderId="36" xfId="72" applyNumberFormat="1" applyFont="1" applyBorder="1" applyAlignment="1">
      <alignment horizontal="right"/>
      <protection/>
    </xf>
    <xf numFmtId="3" fontId="50" fillId="0" borderId="24" xfId="72" applyNumberFormat="1" applyFont="1" applyBorder="1" applyAlignment="1">
      <alignment horizontal="right"/>
      <protection/>
    </xf>
    <xf numFmtId="3" fontId="50" fillId="0" borderId="36" xfId="72" applyNumberFormat="1" applyFont="1" applyBorder="1">
      <alignment/>
      <protection/>
    </xf>
    <xf numFmtId="3" fontId="50" fillId="0" borderId="24" xfId="72" applyNumberFormat="1" applyFont="1" applyBorder="1">
      <alignment/>
      <protection/>
    </xf>
    <xf numFmtId="3" fontId="49" fillId="0" borderId="63" xfId="72" applyNumberFormat="1" applyFont="1" applyFill="1" applyBorder="1">
      <alignment/>
      <protection/>
    </xf>
    <xf numFmtId="3" fontId="49" fillId="0" borderId="23" xfId="72" applyNumberFormat="1" applyFont="1" applyFill="1" applyBorder="1">
      <alignment/>
      <protection/>
    </xf>
    <xf numFmtId="3" fontId="49" fillId="0" borderId="64" xfId="72" applyNumberFormat="1" applyFont="1" applyBorder="1">
      <alignment/>
      <protection/>
    </xf>
    <xf numFmtId="3" fontId="49" fillId="0" borderId="39" xfId="72" applyNumberFormat="1" applyFont="1" applyBorder="1">
      <alignment/>
      <protection/>
    </xf>
    <xf numFmtId="3" fontId="49" fillId="0" borderId="31" xfId="72" applyNumberFormat="1" applyFont="1" applyBorder="1" applyAlignment="1">
      <alignment horizontal="right"/>
      <protection/>
    </xf>
    <xf numFmtId="3" fontId="49" fillId="0" borderId="28" xfId="72" applyNumberFormat="1" applyFont="1" applyBorder="1" applyAlignment="1">
      <alignment horizontal="right"/>
      <protection/>
    </xf>
    <xf numFmtId="3" fontId="49" fillId="0" borderId="31" xfId="72" applyNumberFormat="1" applyFont="1" applyBorder="1">
      <alignment/>
      <protection/>
    </xf>
    <xf numFmtId="3" fontId="49" fillId="0" borderId="28" xfId="72" applyNumberFormat="1" applyFont="1" applyBorder="1">
      <alignment/>
      <protection/>
    </xf>
    <xf numFmtId="0" fontId="6" fillId="0" borderId="13" xfId="0" applyFont="1" applyFill="1" applyBorder="1" applyAlignment="1">
      <alignment/>
    </xf>
    <xf numFmtId="0" fontId="77" fillId="0" borderId="13" xfId="0" applyFont="1" applyFill="1" applyBorder="1" applyAlignment="1">
      <alignment/>
    </xf>
    <xf numFmtId="165" fontId="20" fillId="0" borderId="13" xfId="43" applyNumberFormat="1" applyFont="1" applyFill="1" applyBorder="1" applyAlignment="1">
      <alignment/>
    </xf>
    <xf numFmtId="0" fontId="20" fillId="0" borderId="13" xfId="0" applyFont="1" applyBorder="1" applyAlignment="1">
      <alignment/>
    </xf>
    <xf numFmtId="165" fontId="20" fillId="0" borderId="13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13" xfId="0" applyFont="1" applyFill="1" applyBorder="1" applyAlignment="1">
      <alignment/>
    </xf>
    <xf numFmtId="165" fontId="44" fillId="0" borderId="13" xfId="43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5" fontId="20" fillId="0" borderId="13" xfId="43" applyNumberFormat="1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13" xfId="0" applyFont="1" applyBorder="1" applyAlignment="1">
      <alignment wrapText="1"/>
    </xf>
    <xf numFmtId="165" fontId="20" fillId="0" borderId="13" xfId="43" applyNumberFormat="1" applyFont="1" applyBorder="1" applyAlignment="1">
      <alignment horizontal="right"/>
    </xf>
    <xf numFmtId="3" fontId="50" fillId="0" borderId="35" xfId="72" applyNumberFormat="1" applyFont="1" applyBorder="1">
      <alignment/>
      <protection/>
    </xf>
    <xf numFmtId="3" fontId="50" fillId="0" borderId="23" xfId="72" applyNumberFormat="1" applyFont="1" applyBorder="1">
      <alignment/>
      <protection/>
    </xf>
    <xf numFmtId="3" fontId="49" fillId="0" borderId="65" xfId="72" applyNumberFormat="1" applyFont="1" applyBorder="1">
      <alignment/>
      <protection/>
    </xf>
    <xf numFmtId="10" fontId="10" fillId="20" borderId="38" xfId="73" applyNumberFormat="1" applyFont="1" applyFill="1" applyBorder="1">
      <alignment/>
      <protection/>
    </xf>
    <xf numFmtId="3" fontId="49" fillId="0" borderId="35" xfId="72" applyNumberFormat="1" applyFont="1" applyFill="1" applyBorder="1">
      <alignment/>
      <protection/>
    </xf>
    <xf numFmtId="10" fontId="10" fillId="0" borderId="58" xfId="73" applyNumberFormat="1" applyFont="1" applyBorder="1">
      <alignment/>
      <protection/>
    </xf>
    <xf numFmtId="0" fontId="78" fillId="0" borderId="0" xfId="63" applyFont="1">
      <alignment/>
      <protection/>
    </xf>
    <xf numFmtId="9" fontId="2" fillId="0" borderId="56" xfId="78" applyFont="1" applyBorder="1" applyAlignment="1">
      <alignment horizontal="right"/>
    </xf>
    <xf numFmtId="0" fontId="39" fillId="0" borderId="0" xfId="56" applyFont="1" applyBorder="1" applyAlignment="1">
      <alignment/>
      <protection/>
    </xf>
    <xf numFmtId="0" fontId="10" fillId="0" borderId="24" xfId="72" applyFont="1" applyBorder="1">
      <alignment/>
      <protection/>
    </xf>
    <xf numFmtId="3" fontId="49" fillId="0" borderId="0" xfId="72" applyNumberFormat="1" applyFont="1" applyBorder="1">
      <alignment/>
      <protection/>
    </xf>
    <xf numFmtId="10" fontId="10" fillId="0" borderId="24" xfId="73" applyNumberFormat="1" applyFont="1" applyBorder="1" applyAlignment="1">
      <alignment horizontal="right"/>
      <protection/>
    </xf>
    <xf numFmtId="0" fontId="2" fillId="0" borderId="0" xfId="70">
      <alignment/>
      <protection/>
    </xf>
    <xf numFmtId="0" fontId="34" fillId="14" borderId="45" xfId="70" applyFont="1" applyBorder="1" applyAlignment="1">
      <alignment horizontal="center" vertical="top" wrapText="1"/>
      <protection/>
    </xf>
    <xf numFmtId="0" fontId="34" fillId="14" borderId="13" xfId="70" applyFont="1" applyBorder="1" applyAlignment="1">
      <alignment horizontal="center" vertical="top" wrapText="1"/>
      <protection/>
    </xf>
    <xf numFmtId="0" fontId="34" fillId="14" borderId="46" xfId="70" applyFont="1" applyBorder="1" applyAlignment="1">
      <alignment horizontal="center" vertical="top" wrapText="1"/>
      <protection/>
    </xf>
    <xf numFmtId="0" fontId="34" fillId="14" borderId="61" xfId="70" applyFont="1" applyBorder="1" applyAlignment="1">
      <alignment horizontal="center" vertical="top" wrapText="1"/>
      <protection/>
    </xf>
    <xf numFmtId="0" fontId="34" fillId="14" borderId="26" xfId="70" applyFont="1" applyBorder="1" applyAlignment="1">
      <alignment horizontal="center" vertical="top" wrapText="1"/>
      <protection/>
    </xf>
    <xf numFmtId="0" fontId="34" fillId="14" borderId="66" xfId="70" applyFont="1" applyBorder="1" applyAlignment="1">
      <alignment horizontal="center" vertical="top" wrapText="1"/>
      <protection/>
    </xf>
    <xf numFmtId="0" fontId="6" fillId="20" borderId="67" xfId="70" applyFont="1" applyFill="1" applyBorder="1" applyAlignment="1">
      <alignment horizontal="center" vertical="top" wrapText="1"/>
      <protection/>
    </xf>
    <xf numFmtId="0" fontId="6" fillId="20" borderId="68" xfId="70" applyFont="1" applyFill="1" applyBorder="1" applyAlignment="1">
      <alignment horizontal="left" vertical="top" wrapText="1"/>
      <protection/>
    </xf>
    <xf numFmtId="0" fontId="2" fillId="20" borderId="68" xfId="70" applyFill="1" applyBorder="1">
      <alignment/>
      <protection/>
    </xf>
    <xf numFmtId="0" fontId="2" fillId="20" borderId="69" xfId="70" applyFill="1" applyBorder="1">
      <alignment/>
      <protection/>
    </xf>
    <xf numFmtId="0" fontId="0" fillId="0" borderId="43" xfId="70" applyFont="1" applyBorder="1" applyAlignment="1">
      <alignment horizontal="center" vertical="top" wrapText="1"/>
      <protection/>
    </xf>
    <xf numFmtId="0" fontId="0" fillId="0" borderId="27" xfId="70" applyFont="1" applyBorder="1" applyAlignment="1">
      <alignment horizontal="left" vertical="top" wrapText="1"/>
      <protection/>
    </xf>
    <xf numFmtId="3" fontId="0" fillId="0" borderId="27" xfId="70" applyFont="1" applyBorder="1" applyAlignment="1">
      <alignment horizontal="right" vertical="top" wrapText="1"/>
      <protection/>
    </xf>
    <xf numFmtId="3" fontId="0" fillId="0" borderId="44" xfId="70" applyFont="1" applyBorder="1" applyAlignment="1">
      <alignment horizontal="right" vertical="top" wrapText="1"/>
      <protection/>
    </xf>
    <xf numFmtId="0" fontId="0" fillId="0" borderId="45" xfId="70" applyFont="1" applyBorder="1" applyAlignment="1">
      <alignment horizontal="center" vertical="top" wrapText="1"/>
      <protection/>
    </xf>
    <xf numFmtId="0" fontId="0" fillId="0" borderId="13" xfId="70" applyFont="1" applyBorder="1" applyAlignment="1">
      <alignment horizontal="left" vertical="top" wrapText="1"/>
      <protection/>
    </xf>
    <xf numFmtId="3" fontId="0" fillId="0" borderId="13" xfId="70" applyFont="1" applyBorder="1" applyAlignment="1">
      <alignment horizontal="right" vertical="top" wrapText="1"/>
      <protection/>
    </xf>
    <xf numFmtId="3" fontId="0" fillId="0" borderId="46" xfId="70" applyFont="1" applyBorder="1" applyAlignment="1">
      <alignment horizontal="right" vertical="top" wrapText="1"/>
      <protection/>
    </xf>
    <xf numFmtId="0" fontId="6" fillId="0" borderId="45" xfId="70" applyFont="1" applyBorder="1" applyAlignment="1">
      <alignment horizontal="center" vertical="top" wrapText="1"/>
      <protection/>
    </xf>
    <xf numFmtId="0" fontId="6" fillId="0" borderId="13" xfId="70" applyFont="1" applyBorder="1" applyAlignment="1">
      <alignment horizontal="left" vertical="top" wrapText="1"/>
      <protection/>
    </xf>
    <xf numFmtId="3" fontId="6" fillId="0" borderId="13" xfId="70" applyFont="1" applyBorder="1" applyAlignment="1">
      <alignment horizontal="right" vertical="top" wrapText="1"/>
      <protection/>
    </xf>
    <xf numFmtId="3" fontId="6" fillId="0" borderId="46" xfId="70" applyFont="1" applyBorder="1" applyAlignment="1">
      <alignment horizontal="right" vertical="top" wrapText="1"/>
      <protection/>
    </xf>
    <xf numFmtId="0" fontId="4" fillId="0" borderId="0" xfId="70" applyFont="1">
      <alignment/>
      <protection/>
    </xf>
    <xf numFmtId="0" fontId="6" fillId="0" borderId="61" xfId="70" applyFont="1" applyBorder="1" applyAlignment="1">
      <alignment horizontal="center" vertical="top" wrapText="1"/>
      <protection/>
    </xf>
    <xf numFmtId="0" fontId="6" fillId="0" borderId="26" xfId="70" applyFont="1" applyBorder="1" applyAlignment="1">
      <alignment horizontal="left" vertical="top" wrapText="1"/>
      <protection/>
    </xf>
    <xf numFmtId="3" fontId="6" fillId="0" borderId="26" xfId="70" applyFont="1" applyBorder="1" applyAlignment="1">
      <alignment horizontal="right" vertical="top" wrapText="1"/>
      <protection/>
    </xf>
    <xf numFmtId="3" fontId="6" fillId="0" borderId="66" xfId="70" applyFont="1" applyBorder="1" applyAlignment="1">
      <alignment horizontal="right" vertical="top" wrapText="1"/>
      <protection/>
    </xf>
    <xf numFmtId="3" fontId="6" fillId="20" borderId="68" xfId="70" applyFont="1" applyFill="1" applyBorder="1" applyAlignment="1">
      <alignment horizontal="right" vertical="top" wrapText="1"/>
      <protection/>
    </xf>
    <xf numFmtId="3" fontId="6" fillId="20" borderId="69" xfId="70" applyFont="1" applyFill="1" applyBorder="1" applyAlignment="1">
      <alignment horizontal="right" vertical="top" wrapText="1"/>
      <protection/>
    </xf>
    <xf numFmtId="0" fontId="6" fillId="0" borderId="0" xfId="70" applyFont="1" applyBorder="1" applyAlignment="1">
      <alignment horizontal="center" vertical="top" wrapText="1"/>
      <protection/>
    </xf>
    <xf numFmtId="0" fontId="6" fillId="0" borderId="0" xfId="70" applyFont="1" applyBorder="1" applyAlignment="1">
      <alignment horizontal="left" vertical="top" wrapText="1"/>
      <protection/>
    </xf>
    <xf numFmtId="3" fontId="6" fillId="0" borderId="0" xfId="70" applyFont="1" applyBorder="1" applyAlignment="1">
      <alignment horizontal="right" vertical="top" wrapText="1"/>
      <protection/>
    </xf>
    <xf numFmtId="0" fontId="6" fillId="0" borderId="0" xfId="70" applyFont="1" applyAlignment="1">
      <alignment horizontal="center" vertical="top" wrapText="1"/>
      <protection/>
    </xf>
    <xf numFmtId="0" fontId="6" fillId="0" borderId="0" xfId="70" applyFont="1" applyAlignment="1">
      <alignment horizontal="left" vertical="top" wrapText="1"/>
      <protection/>
    </xf>
    <xf numFmtId="3" fontId="6" fillId="0" borderId="0" xfId="70" applyFont="1" applyAlignment="1">
      <alignment horizontal="right" vertical="top" wrapText="1"/>
      <protection/>
    </xf>
    <xf numFmtId="0" fontId="6" fillId="0" borderId="0" xfId="70" applyFont="1" applyBorder="1" applyAlignment="1">
      <alignment horizontal="center" vertical="top" wrapText="1"/>
      <protection/>
    </xf>
    <xf numFmtId="0" fontId="6" fillId="0" borderId="0" xfId="70" applyFont="1" applyBorder="1" applyAlignment="1">
      <alignment horizontal="left" vertical="top" wrapText="1"/>
      <protection/>
    </xf>
    <xf numFmtId="3" fontId="6" fillId="0" borderId="0" xfId="70" applyFont="1" applyBorder="1" applyAlignment="1">
      <alignment horizontal="right" vertical="top" wrapText="1"/>
      <protection/>
    </xf>
    <xf numFmtId="0" fontId="0" fillId="20" borderId="67" xfId="70" applyFont="1" applyFill="1" applyBorder="1" applyAlignment="1">
      <alignment horizontal="center" vertical="top" wrapText="1"/>
      <protection/>
    </xf>
    <xf numFmtId="0" fontId="6" fillId="20" borderId="68" xfId="70" applyFont="1" applyFill="1" applyBorder="1" applyAlignment="1">
      <alignment horizontal="left" vertical="top" wrapText="1"/>
      <protection/>
    </xf>
    <xf numFmtId="0" fontId="6" fillId="0" borderId="70" xfId="70" applyFont="1" applyBorder="1" applyAlignment="1">
      <alignment horizontal="center" vertical="top" wrapText="1"/>
      <protection/>
    </xf>
    <xf numFmtId="0" fontId="6" fillId="0" borderId="71" xfId="70" applyFont="1" applyBorder="1" applyAlignment="1">
      <alignment horizontal="left" vertical="top" wrapText="1"/>
      <protection/>
    </xf>
    <xf numFmtId="3" fontId="6" fillId="0" borderId="71" xfId="70" applyFont="1" applyBorder="1" applyAlignment="1">
      <alignment horizontal="right" vertical="top" wrapText="1"/>
      <protection/>
    </xf>
    <xf numFmtId="3" fontId="6" fillId="0" borderId="72" xfId="70" applyFont="1" applyBorder="1" applyAlignment="1">
      <alignment horizontal="right" vertical="top" wrapText="1"/>
      <protection/>
    </xf>
    <xf numFmtId="0" fontId="6" fillId="20" borderId="47" xfId="70" applyFont="1" applyFill="1" applyBorder="1" applyAlignment="1">
      <alignment horizontal="center" vertical="top" wrapText="1"/>
      <protection/>
    </xf>
    <xf numFmtId="0" fontId="6" fillId="20" borderId="73" xfId="70" applyFont="1" applyFill="1" applyBorder="1" applyAlignment="1">
      <alignment horizontal="left" vertical="top" wrapText="1"/>
      <protection/>
    </xf>
    <xf numFmtId="3" fontId="6" fillId="20" borderId="73" xfId="70" applyFont="1" applyFill="1" applyBorder="1" applyAlignment="1">
      <alignment horizontal="right" vertical="top" wrapText="1"/>
      <protection/>
    </xf>
    <xf numFmtId="3" fontId="6" fillId="20" borderId="49" xfId="70" applyFont="1" applyFill="1" applyBorder="1" applyAlignment="1">
      <alignment horizontal="right" vertical="top" wrapText="1"/>
      <protection/>
    </xf>
    <xf numFmtId="165" fontId="6" fillId="4" borderId="13" xfId="43" applyNumberFormat="1" applyFont="1" applyFill="1" applyBorder="1" applyAlignment="1">
      <alignment horizontal="right"/>
    </xf>
    <xf numFmtId="1" fontId="72" fillId="0" borderId="74" xfId="43" applyNumberFormat="1" applyFont="1" applyBorder="1" applyAlignment="1">
      <alignment horizontal="right"/>
    </xf>
    <xf numFmtId="1" fontId="72" fillId="0" borderId="75" xfId="43" applyNumberFormat="1" applyFont="1" applyBorder="1" applyAlignment="1">
      <alignment horizontal="right"/>
    </xf>
    <xf numFmtId="3" fontId="71" fillId="0" borderId="76" xfId="61" applyNumberFormat="1" applyFont="1" applyBorder="1" applyAlignment="1">
      <alignment horizontal="right"/>
      <protection/>
    </xf>
    <xf numFmtId="1" fontId="72" fillId="0" borderId="77" xfId="43" applyNumberFormat="1" applyFont="1" applyBorder="1" applyAlignment="1">
      <alignment horizontal="right"/>
    </xf>
    <xf numFmtId="1" fontId="72" fillId="0" borderId="78" xfId="43" applyNumberFormat="1" applyFont="1" applyBorder="1" applyAlignment="1">
      <alignment horizontal="right"/>
    </xf>
    <xf numFmtId="0" fontId="71" fillId="20" borderId="76" xfId="61" applyFont="1" applyFill="1" applyBorder="1" applyAlignment="1">
      <alignment horizontal="center" vertical="center"/>
      <protection/>
    </xf>
    <xf numFmtId="3" fontId="71" fillId="20" borderId="18" xfId="61" applyNumberFormat="1" applyFont="1" applyFill="1" applyBorder="1" applyAlignment="1">
      <alignment horizontal="right"/>
      <protection/>
    </xf>
    <xf numFmtId="3" fontId="71" fillId="20" borderId="76" xfId="61" applyNumberFormat="1" applyFont="1" applyFill="1" applyBorder="1" applyAlignment="1">
      <alignment horizontal="right"/>
      <protection/>
    </xf>
    <xf numFmtId="3" fontId="71" fillId="0" borderId="18" xfId="61" applyNumberFormat="1" applyFont="1" applyBorder="1" applyAlignment="1">
      <alignment horizontal="right"/>
      <protection/>
    </xf>
    <xf numFmtId="3" fontId="72" fillId="0" borderId="18" xfId="61" applyNumberFormat="1" applyFont="1" applyBorder="1" applyAlignment="1">
      <alignment horizontal="right"/>
      <protection/>
    </xf>
    <xf numFmtId="3" fontId="72" fillId="0" borderId="76" xfId="61" applyNumberFormat="1" applyFont="1" applyBorder="1" applyAlignment="1">
      <alignment horizontal="right"/>
      <protection/>
    </xf>
    <xf numFmtId="1" fontId="72" fillId="0" borderId="18" xfId="43" applyNumberFormat="1" applyFont="1" applyBorder="1" applyAlignment="1">
      <alignment horizontal="right"/>
    </xf>
    <xf numFmtId="1" fontId="72" fillId="0" borderId="76" xfId="43" applyNumberFormat="1" applyFont="1" applyBorder="1" applyAlignment="1">
      <alignment horizontal="right"/>
    </xf>
    <xf numFmtId="0" fontId="55" fillId="0" borderId="0" xfId="56" applyFont="1" applyBorder="1" applyAlignment="1">
      <alignment horizontal="left"/>
      <protection/>
    </xf>
    <xf numFmtId="0" fontId="71" fillId="0" borderId="18" xfId="61" applyFont="1" applyBorder="1" applyAlignment="1">
      <alignment horizontal="center" vertical="center"/>
      <protection/>
    </xf>
    <xf numFmtId="0" fontId="71" fillId="0" borderId="12" xfId="61" applyFont="1" applyBorder="1" applyAlignment="1">
      <alignment horizontal="center" vertical="center"/>
      <protection/>
    </xf>
    <xf numFmtId="0" fontId="71" fillId="0" borderId="76" xfId="61" applyFont="1" applyBorder="1" applyAlignment="1">
      <alignment horizontal="center" vertical="center"/>
      <protection/>
    </xf>
    <xf numFmtId="0" fontId="71" fillId="20" borderId="18" xfId="61" applyFont="1" applyFill="1" applyBorder="1" applyAlignment="1">
      <alignment horizontal="center" vertical="center"/>
      <protection/>
    </xf>
    <xf numFmtId="0" fontId="2" fillId="0" borderId="79" xfId="69" applyFont="1" applyBorder="1">
      <alignment/>
      <protection/>
    </xf>
    <xf numFmtId="3" fontId="4" fillId="25" borderId="13" xfId="69" applyNumberFormat="1" applyFont="1" applyFill="1" applyBorder="1" applyAlignment="1">
      <alignment vertical="center"/>
      <protection/>
    </xf>
    <xf numFmtId="0" fontId="5" fillId="0" borderId="0" xfId="56" applyFont="1" applyBorder="1" applyAlignment="1">
      <alignment horizontal="center"/>
      <protection/>
    </xf>
    <xf numFmtId="0" fontId="25" fillId="0" borderId="0" xfId="56" applyFont="1" applyBorder="1" applyAlignment="1">
      <alignment horizontal="left"/>
      <protection/>
    </xf>
    <xf numFmtId="0" fontId="13" fillId="0" borderId="0" xfId="57" applyFont="1" applyBorder="1" applyAlignment="1">
      <alignment horizontal="center"/>
      <protection/>
    </xf>
    <xf numFmtId="0" fontId="7" fillId="24" borderId="16" xfId="58" applyFont="1" applyFill="1" applyBorder="1" applyAlignment="1">
      <alignment horizontal="center" vertical="center" wrapText="1"/>
      <protection/>
    </xf>
    <xf numFmtId="0" fontId="7" fillId="24" borderId="80" xfId="58" applyFont="1" applyFill="1" applyBorder="1" applyAlignment="1">
      <alignment horizontal="center" vertical="center" wrapText="1"/>
      <protection/>
    </xf>
    <xf numFmtId="0" fontId="7" fillId="24" borderId="81" xfId="58" applyFont="1" applyFill="1" applyBorder="1" applyAlignment="1">
      <alignment horizontal="center" vertical="center" wrapText="1"/>
      <protection/>
    </xf>
    <xf numFmtId="0" fontId="7" fillId="24" borderId="16" xfId="58" applyFont="1" applyFill="1" applyBorder="1" applyAlignment="1">
      <alignment horizontal="center" vertical="center"/>
      <protection/>
    </xf>
    <xf numFmtId="0" fontId="7" fillId="24" borderId="80" xfId="58" applyFont="1" applyFill="1" applyBorder="1" applyAlignment="1">
      <alignment horizontal="center" vertical="center"/>
      <protection/>
    </xf>
    <xf numFmtId="0" fontId="7" fillId="24" borderId="81" xfId="58" applyFont="1" applyFill="1" applyBorder="1" applyAlignment="1">
      <alignment horizontal="center" vertical="center"/>
      <protection/>
    </xf>
    <xf numFmtId="0" fontId="7" fillId="24" borderId="13" xfId="58" applyFont="1" applyFill="1" applyBorder="1" applyAlignment="1">
      <alignment horizontal="center" vertical="center"/>
      <protection/>
    </xf>
    <xf numFmtId="0" fontId="14" fillId="0" borderId="0" xfId="58" applyFont="1" applyBorder="1" applyAlignment="1">
      <alignment horizontal="right"/>
      <protection/>
    </xf>
    <xf numFmtId="0" fontId="27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 horizontal="center"/>
      <protection/>
    </xf>
    <xf numFmtId="0" fontId="7" fillId="24" borderId="11" xfId="58" applyFont="1" applyFill="1" applyBorder="1" applyAlignment="1">
      <alignment horizontal="center" vertical="center" wrapText="1"/>
      <protection/>
    </xf>
    <xf numFmtId="0" fontId="10" fillId="24" borderId="18" xfId="59" applyFont="1" applyFill="1" applyBorder="1" applyAlignment="1">
      <alignment horizontal="center" vertical="center" wrapText="1"/>
      <protection/>
    </xf>
    <xf numFmtId="0" fontId="10" fillId="24" borderId="12" xfId="59" applyFont="1" applyFill="1" applyBorder="1" applyAlignment="1">
      <alignment horizontal="center" vertical="center" wrapText="1"/>
      <protection/>
    </xf>
    <xf numFmtId="0" fontId="10" fillId="24" borderId="76" xfId="59" applyFont="1" applyFill="1" applyBorder="1" applyAlignment="1">
      <alignment horizontal="center" vertical="center" wrapText="1"/>
      <protection/>
    </xf>
    <xf numFmtId="0" fontId="10" fillId="24" borderId="18" xfId="59" applyFont="1" applyFill="1" applyBorder="1" applyAlignment="1">
      <alignment horizontal="center" vertical="center"/>
      <protection/>
    </xf>
    <xf numFmtId="0" fontId="10" fillId="24" borderId="12" xfId="59" applyFont="1" applyFill="1" applyBorder="1" applyAlignment="1">
      <alignment horizontal="center" vertical="center"/>
      <protection/>
    </xf>
    <xf numFmtId="0" fontId="10" fillId="24" borderId="76" xfId="59" applyFont="1" applyFill="1" applyBorder="1" applyAlignment="1">
      <alignment horizontal="center" vertical="center"/>
      <protection/>
    </xf>
    <xf numFmtId="0" fontId="10" fillId="24" borderId="13" xfId="59" applyFont="1" applyFill="1" applyBorder="1" applyAlignment="1">
      <alignment horizontal="center" vertical="center" wrapText="1"/>
      <protection/>
    </xf>
    <xf numFmtId="0" fontId="11" fillId="0" borderId="0" xfId="59" applyFont="1" applyBorder="1" applyAlignment="1">
      <alignment horizontal="right"/>
      <protection/>
    </xf>
    <xf numFmtId="0" fontId="10" fillId="0" borderId="0" xfId="59" applyFont="1" applyBorder="1" applyAlignment="1">
      <alignment horizontal="center"/>
      <protection/>
    </xf>
    <xf numFmtId="0" fontId="27" fillId="0" borderId="0" xfId="59" applyFont="1" applyBorder="1" applyAlignment="1">
      <alignment horizontal="right"/>
      <protection/>
    </xf>
    <xf numFmtId="9" fontId="2" fillId="0" borderId="39" xfId="78" applyFont="1" applyBorder="1" applyAlignment="1">
      <alignment horizontal="right"/>
    </xf>
    <xf numFmtId="9" fontId="2" fillId="0" borderId="60" xfId="78" applyFont="1" applyBorder="1" applyAlignment="1">
      <alignment horizontal="right"/>
    </xf>
    <xf numFmtId="0" fontId="5" fillId="0" borderId="0" xfId="60" applyFont="1" applyBorder="1" applyAlignment="1">
      <alignment horizontal="center"/>
      <protection/>
    </xf>
    <xf numFmtId="0" fontId="2" fillId="0" borderId="39" xfId="60" applyFont="1" applyBorder="1" applyAlignment="1">
      <alignment horizontal="right"/>
      <protection/>
    </xf>
    <xf numFmtId="0" fontId="2" fillId="0" borderId="60" xfId="60" applyFont="1" applyBorder="1" applyAlignment="1">
      <alignment horizontal="right"/>
      <protection/>
    </xf>
    <xf numFmtId="3" fontId="72" fillId="0" borderId="18" xfId="61" applyNumberFormat="1" applyFont="1" applyBorder="1" applyAlignment="1">
      <alignment horizontal="center"/>
      <protection/>
    </xf>
    <xf numFmtId="3" fontId="72" fillId="0" borderId="12" xfId="61" applyNumberFormat="1" applyFont="1" applyBorder="1" applyAlignment="1">
      <alignment horizontal="center"/>
      <protection/>
    </xf>
    <xf numFmtId="3" fontId="72" fillId="0" borderId="76" xfId="61" applyNumberFormat="1" applyFont="1" applyBorder="1" applyAlignment="1">
      <alignment horizontal="center"/>
      <protection/>
    </xf>
    <xf numFmtId="3" fontId="72" fillId="0" borderId="13" xfId="61" applyNumberFormat="1" applyFont="1" applyBorder="1" applyAlignment="1">
      <alignment horizontal="right"/>
      <protection/>
    </xf>
    <xf numFmtId="3" fontId="72" fillId="0" borderId="82" xfId="61" applyNumberFormat="1" applyFont="1" applyBorder="1" applyAlignment="1">
      <alignment horizontal="right"/>
      <protection/>
    </xf>
    <xf numFmtId="3" fontId="72" fillId="0" borderId="81" xfId="61" applyNumberFormat="1" applyFont="1" applyBorder="1" applyAlignment="1">
      <alignment horizontal="right"/>
      <protection/>
    </xf>
    <xf numFmtId="3" fontId="74" fillId="0" borderId="82" xfId="61" applyNumberFormat="1" applyFont="1" applyBorder="1" applyAlignment="1">
      <alignment horizontal="right"/>
      <protection/>
    </xf>
    <xf numFmtId="3" fontId="74" fillId="0" borderId="81" xfId="61" applyNumberFormat="1" applyFont="1" applyBorder="1" applyAlignment="1">
      <alignment horizontal="right"/>
      <protection/>
    </xf>
    <xf numFmtId="3" fontId="72" fillId="0" borderId="74" xfId="61" applyNumberFormat="1" applyFont="1" applyBorder="1" applyAlignment="1">
      <alignment horizontal="right"/>
      <protection/>
    </xf>
    <xf numFmtId="3" fontId="72" fillId="0" borderId="83" xfId="61" applyNumberFormat="1" applyFont="1" applyBorder="1" applyAlignment="1">
      <alignment horizontal="right"/>
      <protection/>
    </xf>
    <xf numFmtId="3" fontId="74" fillId="0" borderId="18" xfId="61" applyNumberFormat="1" applyFont="1" applyBorder="1" applyAlignment="1">
      <alignment horizontal="right"/>
      <protection/>
    </xf>
    <xf numFmtId="3" fontId="74" fillId="0" borderId="76" xfId="61" applyNumberFormat="1" applyFont="1" applyBorder="1" applyAlignment="1">
      <alignment horizontal="right"/>
      <protection/>
    </xf>
    <xf numFmtId="3" fontId="71" fillId="0" borderId="18" xfId="61" applyNumberFormat="1" applyFont="1" applyBorder="1" applyAlignment="1">
      <alignment horizontal="right"/>
      <protection/>
    </xf>
    <xf numFmtId="3" fontId="71" fillId="0" borderId="76" xfId="61" applyNumberFormat="1" applyFont="1" applyBorder="1" applyAlignment="1">
      <alignment horizontal="right"/>
      <protection/>
    </xf>
    <xf numFmtId="0" fontId="72" fillId="0" borderId="18" xfId="61" applyFont="1" applyBorder="1" applyAlignment="1">
      <alignment horizontal="center" vertical="center"/>
      <protection/>
    </xf>
    <xf numFmtId="0" fontId="72" fillId="0" borderId="12" xfId="61" applyFont="1" applyBorder="1" applyAlignment="1">
      <alignment horizontal="center" vertical="center"/>
      <protection/>
    </xf>
    <xf numFmtId="0" fontId="72" fillId="0" borderId="76" xfId="61" applyFont="1" applyBorder="1" applyAlignment="1">
      <alignment horizontal="center" vertical="center"/>
      <protection/>
    </xf>
    <xf numFmtId="0" fontId="73" fillId="0" borderId="18" xfId="61" applyFont="1" applyBorder="1" applyAlignment="1">
      <alignment horizontal="center" vertical="center"/>
      <protection/>
    </xf>
    <xf numFmtId="0" fontId="73" fillId="0" borderId="76" xfId="61" applyFont="1" applyBorder="1" applyAlignment="1">
      <alignment horizontal="center" vertical="center"/>
      <protection/>
    </xf>
    <xf numFmtId="3" fontId="71" fillId="0" borderId="16" xfId="61" applyNumberFormat="1" applyFont="1" applyBorder="1" applyAlignment="1">
      <alignment horizontal="right"/>
      <protection/>
    </xf>
    <xf numFmtId="3" fontId="71" fillId="0" borderId="81" xfId="61" applyNumberFormat="1" applyFont="1" applyBorder="1" applyAlignment="1">
      <alignment horizontal="right"/>
      <protection/>
    </xf>
    <xf numFmtId="3" fontId="72" fillId="0" borderId="16" xfId="61" applyNumberFormat="1" applyFont="1" applyBorder="1" applyAlignment="1">
      <alignment horizontal="right"/>
      <protection/>
    </xf>
    <xf numFmtId="0" fontId="71" fillId="0" borderId="0" xfId="61" applyFont="1" applyBorder="1" applyAlignment="1">
      <alignment horizontal="center"/>
      <protection/>
    </xf>
    <xf numFmtId="0" fontId="72" fillId="0" borderId="19" xfId="61" applyFont="1" applyBorder="1" applyAlignment="1">
      <alignment horizontal="right"/>
      <protection/>
    </xf>
    <xf numFmtId="0" fontId="71" fillId="24" borderId="62" xfId="61" applyFont="1" applyFill="1" applyBorder="1" applyAlignment="1">
      <alignment horizontal="center" vertical="center" wrapText="1"/>
      <protection/>
    </xf>
    <xf numFmtId="0" fontId="71" fillId="24" borderId="84" xfId="61" applyFont="1" applyFill="1" applyBorder="1" applyAlignment="1">
      <alignment horizontal="center" vertical="center" wrapText="1"/>
      <protection/>
    </xf>
    <xf numFmtId="0" fontId="71" fillId="24" borderId="14" xfId="61" applyFont="1" applyFill="1" applyBorder="1" applyAlignment="1">
      <alignment horizontal="center" vertical="center" wrapText="1"/>
      <protection/>
    </xf>
    <xf numFmtId="0" fontId="71" fillId="24" borderId="85" xfId="61" applyFont="1" applyFill="1" applyBorder="1" applyAlignment="1">
      <alignment horizontal="center" vertical="center" wrapText="1"/>
      <protection/>
    </xf>
    <xf numFmtId="0" fontId="71" fillId="24" borderId="15" xfId="61" applyFont="1" applyFill="1" applyBorder="1" applyAlignment="1">
      <alignment horizontal="center" vertical="center"/>
      <protection/>
    </xf>
    <xf numFmtId="0" fontId="71" fillId="24" borderId="86" xfId="61" applyFont="1" applyFill="1" applyBorder="1" applyAlignment="1">
      <alignment horizontal="center" vertical="center"/>
      <protection/>
    </xf>
    <xf numFmtId="0" fontId="71" fillId="24" borderId="87" xfId="61" applyFont="1" applyFill="1" applyBorder="1" applyAlignment="1">
      <alignment horizontal="center" vertical="center"/>
      <protection/>
    </xf>
    <xf numFmtId="0" fontId="71" fillId="24" borderId="88" xfId="61" applyFont="1" applyFill="1" applyBorder="1" applyAlignment="1">
      <alignment horizontal="center" vertical="center"/>
      <protection/>
    </xf>
    <xf numFmtId="3" fontId="74" fillId="0" borderId="16" xfId="61" applyNumberFormat="1" applyFont="1" applyBorder="1" applyAlignment="1">
      <alignment horizontal="right"/>
      <protection/>
    </xf>
    <xf numFmtId="3" fontId="72" fillId="0" borderId="89" xfId="61" applyNumberFormat="1" applyFont="1" applyBorder="1" applyAlignment="1">
      <alignment horizontal="right"/>
      <protection/>
    </xf>
    <xf numFmtId="0" fontId="38" fillId="0" borderId="0" xfId="62" applyFont="1" applyBorder="1" applyAlignment="1">
      <alignment horizontal="center"/>
      <protection/>
    </xf>
    <xf numFmtId="0" fontId="45" fillId="25" borderId="31" xfId="62" applyFont="1" applyFill="1" applyBorder="1" applyAlignment="1">
      <alignment horizontal="center" vertical="center"/>
      <protection/>
    </xf>
    <xf numFmtId="0" fontId="45" fillId="25" borderId="54" xfId="62" applyFont="1" applyFill="1" applyBorder="1" applyAlignment="1">
      <alignment horizontal="center" vertical="center"/>
      <protection/>
    </xf>
    <xf numFmtId="0" fontId="0" fillId="0" borderId="53" xfId="62" applyFont="1" applyBorder="1" applyAlignment="1">
      <alignment horizontal="right"/>
      <protection/>
    </xf>
    <xf numFmtId="0" fontId="20" fillId="0" borderId="90" xfId="62" applyFont="1" applyBorder="1">
      <alignment/>
      <protection/>
    </xf>
    <xf numFmtId="0" fontId="20" fillId="0" borderId="25" xfId="62" applyFont="1" applyBorder="1">
      <alignment/>
      <protection/>
    </xf>
    <xf numFmtId="0" fontId="20" fillId="0" borderId="44" xfId="62" applyFont="1" applyBorder="1">
      <alignment/>
      <protection/>
    </xf>
    <xf numFmtId="0" fontId="39" fillId="0" borderId="0" xfId="56" applyFont="1" applyBorder="1" applyAlignment="1">
      <alignment horizontal="left"/>
      <protection/>
    </xf>
    <xf numFmtId="0" fontId="0" fillId="0" borderId="0" xfId="0" applyAlignment="1">
      <alignment/>
    </xf>
    <xf numFmtId="0" fontId="10" fillId="24" borderId="19" xfId="63" applyFont="1" applyFill="1" applyBorder="1" applyAlignment="1">
      <alignment horizontal="center"/>
      <protection/>
    </xf>
    <xf numFmtId="0" fontId="10" fillId="0" borderId="0" xfId="63" applyFont="1" applyAlignment="1">
      <alignment horizontal="center"/>
      <protection/>
    </xf>
    <xf numFmtId="0" fontId="30" fillId="24" borderId="14" xfId="64" applyFont="1" applyFill="1" applyBorder="1" applyAlignment="1">
      <alignment horizontal="center" vertical="center" wrapText="1"/>
      <protection/>
    </xf>
    <xf numFmtId="0" fontId="3" fillId="0" borderId="85" xfId="64" applyBorder="1" applyAlignment="1">
      <alignment horizontal="center"/>
      <protection/>
    </xf>
    <xf numFmtId="0" fontId="3" fillId="14" borderId="85" xfId="64" applyFill="1" applyBorder="1" applyAlignment="1">
      <alignment horizontal="center" wrapText="1"/>
      <protection/>
    </xf>
    <xf numFmtId="0" fontId="30" fillId="24" borderId="11" xfId="64" applyFont="1" applyFill="1" applyBorder="1" applyAlignment="1">
      <alignment horizontal="center" vertical="center" wrapText="1"/>
      <protection/>
    </xf>
    <xf numFmtId="0" fontId="15" fillId="0" borderId="0" xfId="64" applyFont="1" applyBorder="1" applyAlignment="1">
      <alignment horizontal="center"/>
      <protection/>
    </xf>
    <xf numFmtId="0" fontId="29" fillId="0" borderId="0" xfId="64" applyFont="1" applyBorder="1" applyAlignment="1">
      <alignment horizontal="center"/>
      <protection/>
    </xf>
    <xf numFmtId="0" fontId="27" fillId="0" borderId="0" xfId="64" applyFont="1" applyBorder="1" applyAlignment="1">
      <alignment horizontal="right"/>
      <protection/>
    </xf>
    <xf numFmtId="0" fontId="30" fillId="24" borderId="11" xfId="64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34" fillId="14" borderId="91" xfId="70" applyFont="1" applyBorder="1" applyAlignment="1">
      <alignment horizontal="center" vertical="top" wrapText="1"/>
      <protection/>
    </xf>
    <xf numFmtId="0" fontId="2" fillId="0" borderId="92" xfId="70" applyBorder="1">
      <alignment/>
      <protection/>
    </xf>
    <xf numFmtId="0" fontId="2" fillId="0" borderId="93" xfId="70" applyBorder="1">
      <alignment/>
      <protection/>
    </xf>
    <xf numFmtId="0" fontId="44" fillId="27" borderId="11" xfId="71" applyFont="1" applyFill="1" applyBorder="1" applyAlignment="1">
      <alignment horizontal="center" vertical="center"/>
      <protection/>
    </xf>
    <xf numFmtId="0" fontId="6" fillId="27" borderId="11" xfId="71" applyFont="1" applyFill="1" applyBorder="1" applyAlignment="1">
      <alignment horizontal="center"/>
      <protection/>
    </xf>
    <xf numFmtId="0" fontId="64" fillId="0" borderId="0" xfId="71" applyFont="1" applyAlignment="1">
      <alignment horizontal="right"/>
      <protection/>
    </xf>
    <xf numFmtId="0" fontId="32" fillId="0" borderId="0" xfId="71" applyFont="1" applyAlignment="1">
      <alignment horizontal="center"/>
      <protection/>
    </xf>
    <xf numFmtId="0" fontId="56" fillId="0" borderId="0" xfId="71" applyFont="1" applyAlignment="1">
      <alignment horizontal="right"/>
      <protection/>
    </xf>
    <xf numFmtId="0" fontId="44" fillId="27" borderId="16" xfId="71" applyFont="1" applyFill="1" applyBorder="1" applyAlignment="1">
      <alignment horizontal="center" vertical="center"/>
      <protection/>
    </xf>
    <xf numFmtId="0" fontId="44" fillId="27" borderId="81" xfId="71" applyFont="1" applyFill="1" applyBorder="1" applyAlignment="1">
      <alignment horizontal="center" vertical="center"/>
      <protection/>
    </xf>
    <xf numFmtId="0" fontId="0" fillId="0" borderId="11" xfId="71" applyBorder="1">
      <alignment/>
      <protection/>
    </xf>
    <xf numFmtId="0" fontId="44" fillId="27" borderId="11" xfId="71" applyFont="1" applyFill="1" applyBorder="1" applyAlignment="1">
      <alignment horizontal="center" vertical="center"/>
      <protection/>
    </xf>
    <xf numFmtId="0" fontId="6" fillId="27" borderId="11" xfId="7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center"/>
    </xf>
    <xf numFmtId="0" fontId="42" fillId="0" borderId="11" xfId="65" applyFont="1" applyBorder="1">
      <alignment/>
      <protection/>
    </xf>
    <xf numFmtId="0" fontId="57" fillId="0" borderId="0" xfId="65" applyFont="1" applyAlignment="1">
      <alignment horizontal="center"/>
      <protection/>
    </xf>
    <xf numFmtId="0" fontId="58" fillId="0" borderId="0" xfId="65" applyFont="1" applyAlignment="1">
      <alignment horizontal="right"/>
      <protection/>
    </xf>
    <xf numFmtId="0" fontId="0" fillId="0" borderId="11" xfId="66" applyFont="1" applyBorder="1">
      <alignment/>
      <protection/>
    </xf>
    <xf numFmtId="0" fontId="13" fillId="0" borderId="0" xfId="66" applyFont="1" applyBorder="1" applyAlignment="1">
      <alignment horizontal="center"/>
      <protection/>
    </xf>
    <xf numFmtId="0" fontId="6" fillId="24" borderId="11" xfId="66" applyFont="1" applyFill="1" applyBorder="1" applyAlignment="1">
      <alignment horizontal="center" vertical="center"/>
      <protection/>
    </xf>
    <xf numFmtId="0" fontId="13" fillId="0" borderId="0" xfId="67" applyFont="1" applyAlignment="1">
      <alignment horizontal="center"/>
      <protection/>
    </xf>
    <xf numFmtId="0" fontId="3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9" fillId="0" borderId="0" xfId="68" applyFont="1" applyBorder="1" applyAlignment="1">
      <alignment horizontal="center"/>
      <protection/>
    </xf>
    <xf numFmtId="0" fontId="20" fillId="0" borderId="0" xfId="68" applyFont="1" applyAlignment="1">
      <alignment horizontal="right"/>
      <protection/>
    </xf>
    <xf numFmtId="0" fontId="44" fillId="24" borderId="11" xfId="68" applyFont="1" applyFill="1" applyBorder="1" applyAlignment="1">
      <alignment horizontal="center" wrapText="1"/>
      <protection/>
    </xf>
    <xf numFmtId="0" fontId="44" fillId="24" borderId="11" xfId="68" applyFont="1" applyFill="1" applyBorder="1" applyAlignment="1">
      <alignment horizontal="center" vertical="center"/>
      <protection/>
    </xf>
    <xf numFmtId="0" fontId="44" fillId="24" borderId="11" xfId="68" applyFont="1" applyFill="1" applyBorder="1" applyAlignment="1">
      <alignment horizontal="center"/>
      <protection/>
    </xf>
    <xf numFmtId="0" fontId="3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5" fillId="0" borderId="0" xfId="69" applyFont="1" applyBorder="1" applyAlignment="1">
      <alignment horizontal="center"/>
      <protection/>
    </xf>
    <xf numFmtId="0" fontId="0" fillId="0" borderId="0" xfId="67" applyFont="1">
      <alignment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Followed Hyperlink" xfId="53"/>
    <cellStyle name="Neutral" xfId="54"/>
    <cellStyle name="Normál 2" xfId="55"/>
    <cellStyle name="Normál_01 mell-bev" xfId="56"/>
    <cellStyle name="Normál_01b mell" xfId="57"/>
    <cellStyle name="Normál_02 mell.-kiad" xfId="58"/>
    <cellStyle name="Normál_02a mell.-bev" xfId="59"/>
    <cellStyle name="Normál_03 mell" xfId="60"/>
    <cellStyle name="Normál_03A melléklet" xfId="61"/>
    <cellStyle name="Normál_04 mell" xfId="62"/>
    <cellStyle name="Normál_05 mell" xfId="63"/>
    <cellStyle name="Normál_06  sz  melléklet  pénzmaradvány JÓ" xfId="64"/>
    <cellStyle name="Normál_10 mell-kisebbség" xfId="65"/>
    <cellStyle name="Normál_11 mell" xfId="66"/>
    <cellStyle name="Normál_12. mell-közvetett tám" xfId="67"/>
    <cellStyle name="Normál_14. mell" xfId="68"/>
    <cellStyle name="Normál_3.B számú melléklet 2009. EU-s" xfId="69"/>
    <cellStyle name="Normál_Feladatellatasi funkcio OMG_20120427 0" xfId="70"/>
    <cellStyle name="Normál_mérleg 8.sz mell.JÓ" xfId="71"/>
    <cellStyle name="Normál_Munka1" xfId="72"/>
    <cellStyle name="Normál_Munka1_01 mell-bev" xfId="73"/>
    <cellStyle name="Note" xfId="74"/>
    <cellStyle name="Output" xfId="75"/>
    <cellStyle name="Currency" xfId="76"/>
    <cellStyle name="Currency [0]" xfId="77"/>
    <cellStyle name="Percent" xfId="78"/>
    <cellStyle name="Title" xfId="79"/>
    <cellStyle name="Total" xfId="80"/>
    <cellStyle name="Warning Text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45.00390625" style="1" bestFit="1" customWidth="1"/>
    <col min="2" max="4" width="15.7109375" style="1" customWidth="1"/>
    <col min="5" max="5" width="16.28125" style="1" bestFit="1" customWidth="1"/>
    <col min="6" max="6" width="12.8515625" style="1" customWidth="1"/>
    <col min="7" max="16384" width="9.00390625" style="1" customWidth="1"/>
  </cols>
  <sheetData>
    <row r="1" spans="1:4" ht="12.75">
      <c r="A1" s="156" t="s">
        <v>69</v>
      </c>
      <c r="B1" s="156"/>
      <c r="C1" s="156"/>
      <c r="D1" s="156"/>
    </row>
    <row r="2" spans="1:5" ht="15">
      <c r="A2" s="577" t="s">
        <v>584</v>
      </c>
      <c r="B2" s="577"/>
      <c r="C2" s="577"/>
      <c r="D2" s="577"/>
      <c r="E2" s="577"/>
    </row>
    <row r="3" spans="1:5" ht="13.5" thickBot="1">
      <c r="A3" s="2" t="s">
        <v>193</v>
      </c>
      <c r="E3" s="3" t="s">
        <v>221</v>
      </c>
    </row>
    <row r="4" spans="1:5" ht="24.75" thickBot="1">
      <c r="A4" s="161" t="s">
        <v>194</v>
      </c>
      <c r="B4" s="162" t="s">
        <v>585</v>
      </c>
      <c r="C4" s="162" t="s">
        <v>586</v>
      </c>
      <c r="D4" s="162" t="s">
        <v>195</v>
      </c>
      <c r="E4" s="135" t="s">
        <v>217</v>
      </c>
    </row>
    <row r="5" spans="1:5" ht="13.5" thickBot="1">
      <c r="A5" s="163"/>
      <c r="B5" s="164"/>
      <c r="C5" s="164"/>
      <c r="D5" s="164"/>
      <c r="E5" s="136"/>
    </row>
    <row r="6" spans="1:5" ht="15" thickBot="1">
      <c r="A6" s="165" t="s">
        <v>196</v>
      </c>
      <c r="B6" s="166">
        <f>SUM(B7+B14+B21+B22+B29+B34)</f>
        <v>1980719</v>
      </c>
      <c r="C6" s="166">
        <f>SUM(C7+C20+C14+C21+C22+C29+C34+C19)</f>
        <v>2242994</v>
      </c>
      <c r="D6" s="166">
        <f>SUM(D7+D20+D14+D21+D22+D29+D34+D19)</f>
        <v>2230374</v>
      </c>
      <c r="E6" s="137">
        <f>D6/C6</f>
        <v>0.994373591726059</v>
      </c>
    </row>
    <row r="7" spans="1:5" ht="15">
      <c r="A7" s="167" t="s">
        <v>197</v>
      </c>
      <c r="B7" s="168">
        <f>SUM(B8:B10)</f>
        <v>1284085</v>
      </c>
      <c r="C7" s="168">
        <f>SUM(C8:C10)</f>
        <v>1280935</v>
      </c>
      <c r="D7" s="168">
        <f>SUM(D8:D10)</f>
        <v>1280935</v>
      </c>
      <c r="E7" s="138">
        <f>D7/C7</f>
        <v>1</v>
      </c>
    </row>
    <row r="8" spans="1:5" ht="15">
      <c r="A8" s="167" t="s">
        <v>198</v>
      </c>
      <c r="B8" s="472">
        <v>910909</v>
      </c>
      <c r="C8" s="472">
        <v>907759</v>
      </c>
      <c r="D8" s="169">
        <v>907759</v>
      </c>
      <c r="E8" s="139">
        <f>D8/C8</f>
        <v>1</v>
      </c>
    </row>
    <row r="9" spans="1:5" ht="15">
      <c r="A9" s="167" t="s">
        <v>199</v>
      </c>
      <c r="B9" s="169">
        <v>0</v>
      </c>
      <c r="C9" s="169">
        <v>0</v>
      </c>
      <c r="D9" s="169">
        <v>0</v>
      </c>
      <c r="E9" s="139">
        <v>0</v>
      </c>
    </row>
    <row r="10" spans="1:5" ht="15">
      <c r="A10" s="167" t="s">
        <v>200</v>
      </c>
      <c r="B10" s="472">
        <f>SUM(B11:B13)</f>
        <v>373176</v>
      </c>
      <c r="C10" s="472">
        <f>SUM(C11:C13)</f>
        <v>373176</v>
      </c>
      <c r="D10" s="472">
        <f>SUM(D11:D13)</f>
        <v>373176</v>
      </c>
      <c r="E10" s="139">
        <v>0</v>
      </c>
    </row>
    <row r="11" spans="1:5" ht="15">
      <c r="A11" s="167" t="s">
        <v>587</v>
      </c>
      <c r="B11" s="472">
        <v>115061</v>
      </c>
      <c r="C11" s="472">
        <v>115061</v>
      </c>
      <c r="D11" s="472">
        <v>115061</v>
      </c>
      <c r="E11" s="139">
        <f>D11/C11</f>
        <v>1</v>
      </c>
    </row>
    <row r="12" spans="1:5" ht="15">
      <c r="A12" s="167" t="s">
        <v>201</v>
      </c>
      <c r="B12" s="470">
        <v>0</v>
      </c>
      <c r="C12" s="470">
        <v>0</v>
      </c>
      <c r="D12" s="470">
        <v>0</v>
      </c>
      <c r="E12" s="506" t="s">
        <v>580</v>
      </c>
    </row>
    <row r="13" spans="1:5" ht="15">
      <c r="A13" s="167" t="s">
        <v>202</v>
      </c>
      <c r="B13" s="472">
        <v>258115</v>
      </c>
      <c r="C13" s="472">
        <v>258115</v>
      </c>
      <c r="D13" s="472">
        <v>258115</v>
      </c>
      <c r="E13" s="139">
        <v>0</v>
      </c>
    </row>
    <row r="14" spans="1:5" ht="15">
      <c r="A14" s="167" t="s">
        <v>203</v>
      </c>
      <c r="B14" s="472">
        <f>B15+B16+B17+B18</f>
        <v>71609</v>
      </c>
      <c r="C14" s="472">
        <f>C15+C16+C17+C18</f>
        <v>128476</v>
      </c>
      <c r="D14" s="169">
        <f>D15+D16+D17+D18</f>
        <v>128476</v>
      </c>
      <c r="E14" s="139">
        <f>D14/C14</f>
        <v>1</v>
      </c>
    </row>
    <row r="15" spans="1:5" ht="15">
      <c r="A15" s="167" t="s">
        <v>483</v>
      </c>
      <c r="B15" s="472">
        <v>71609</v>
      </c>
      <c r="C15" s="472">
        <v>92070</v>
      </c>
      <c r="D15" s="472">
        <v>92070</v>
      </c>
      <c r="E15" s="139">
        <f>D15/C15</f>
        <v>1</v>
      </c>
    </row>
    <row r="16" spans="1:5" ht="15">
      <c r="A16" s="167" t="s">
        <v>588</v>
      </c>
      <c r="B16" s="472">
        <v>0</v>
      </c>
      <c r="C16" s="472">
        <v>16555</v>
      </c>
      <c r="D16" s="472">
        <v>16555</v>
      </c>
      <c r="E16" s="139">
        <f>D16/C16</f>
        <v>1</v>
      </c>
    </row>
    <row r="17" spans="1:5" ht="15">
      <c r="A17" s="167" t="s">
        <v>589</v>
      </c>
      <c r="B17" s="472">
        <v>0</v>
      </c>
      <c r="C17" s="472">
        <v>17263</v>
      </c>
      <c r="D17" s="472">
        <v>17263</v>
      </c>
      <c r="E17" s="139">
        <v>0</v>
      </c>
    </row>
    <row r="18" spans="1:5" ht="15">
      <c r="A18" s="167" t="s">
        <v>590</v>
      </c>
      <c r="B18" s="472">
        <v>0</v>
      </c>
      <c r="C18" s="472">
        <v>2588</v>
      </c>
      <c r="D18" s="472">
        <v>2588</v>
      </c>
      <c r="E18" s="139">
        <v>0</v>
      </c>
    </row>
    <row r="19" spans="1:5" ht="15">
      <c r="A19" s="167" t="s">
        <v>591</v>
      </c>
      <c r="B19" s="472">
        <v>0</v>
      </c>
      <c r="C19" s="472">
        <v>13363</v>
      </c>
      <c r="D19" s="472">
        <v>13363</v>
      </c>
      <c r="E19" s="139">
        <v>0</v>
      </c>
    </row>
    <row r="20" spans="1:5" ht="15">
      <c r="A20" s="167" t="s">
        <v>592</v>
      </c>
      <c r="B20" s="472">
        <v>0</v>
      </c>
      <c r="C20" s="472">
        <v>96209</v>
      </c>
      <c r="D20" s="472">
        <v>96209</v>
      </c>
      <c r="E20" s="139">
        <f>D20/C20</f>
        <v>1</v>
      </c>
    </row>
    <row r="21" spans="1:5" ht="15">
      <c r="A21" s="167" t="s">
        <v>593</v>
      </c>
      <c r="B21" s="472">
        <v>24436</v>
      </c>
      <c r="C21" s="472">
        <v>24436</v>
      </c>
      <c r="D21" s="472">
        <v>24895</v>
      </c>
      <c r="E21" s="139">
        <f>D21/C21</f>
        <v>1.01878376166312</v>
      </c>
    </row>
    <row r="22" spans="1:5" ht="15">
      <c r="A22" s="167" t="s">
        <v>594</v>
      </c>
      <c r="B22" s="472">
        <f>SUM(B23:B28)</f>
        <v>386652</v>
      </c>
      <c r="C22" s="472">
        <f>SUM(C23:C28)</f>
        <v>380502</v>
      </c>
      <c r="D22" s="472">
        <f>SUM(D23:D28)</f>
        <v>357047</v>
      </c>
      <c r="E22" s="139">
        <v>0</v>
      </c>
    </row>
    <row r="23" spans="1:5" ht="15">
      <c r="A23" s="167" t="s">
        <v>595</v>
      </c>
      <c r="B23" s="470">
        <v>0</v>
      </c>
      <c r="C23" s="470">
        <v>0</v>
      </c>
      <c r="D23" s="470">
        <v>0</v>
      </c>
      <c r="E23" s="506" t="s">
        <v>580</v>
      </c>
    </row>
    <row r="24" spans="1:5" ht="15">
      <c r="A24" s="167" t="s">
        <v>204</v>
      </c>
      <c r="B24" s="472">
        <v>285450</v>
      </c>
      <c r="C24" s="472">
        <v>279300</v>
      </c>
      <c r="D24" s="472">
        <v>255337</v>
      </c>
      <c r="E24" s="139">
        <f aca="true" t="shared" si="0" ref="E24:E56">D24/C24</f>
        <v>0.914203365556749</v>
      </c>
    </row>
    <row r="25" spans="1:5" ht="15">
      <c r="A25" s="167" t="s">
        <v>596</v>
      </c>
      <c r="B25" s="472">
        <v>12064</v>
      </c>
      <c r="C25" s="472">
        <v>12064</v>
      </c>
      <c r="D25" s="472">
        <v>7779</v>
      </c>
      <c r="E25" s="139">
        <f t="shared" si="0"/>
        <v>0.6448110079575596</v>
      </c>
    </row>
    <row r="26" spans="1:5" ht="15">
      <c r="A26" s="167" t="s">
        <v>205</v>
      </c>
      <c r="B26" s="472">
        <v>88415</v>
      </c>
      <c r="C26" s="472">
        <v>88415</v>
      </c>
      <c r="D26" s="472">
        <v>93782</v>
      </c>
      <c r="E26" s="139">
        <f t="shared" si="0"/>
        <v>1.0607023695074365</v>
      </c>
    </row>
    <row r="27" spans="1:5" ht="15">
      <c r="A27" s="167" t="s">
        <v>206</v>
      </c>
      <c r="B27" s="472">
        <v>246</v>
      </c>
      <c r="C27" s="472">
        <v>246</v>
      </c>
      <c r="D27" s="472">
        <v>-249</v>
      </c>
      <c r="E27" s="139">
        <f t="shared" si="0"/>
        <v>-1.0121951219512195</v>
      </c>
    </row>
    <row r="28" spans="1:5" ht="15">
      <c r="A28" s="167" t="s">
        <v>484</v>
      </c>
      <c r="B28" s="472">
        <v>477</v>
      </c>
      <c r="C28" s="472">
        <v>477</v>
      </c>
      <c r="D28" s="472">
        <v>398</v>
      </c>
      <c r="E28" s="139">
        <f t="shared" si="0"/>
        <v>0.8343815513626834</v>
      </c>
    </row>
    <row r="29" spans="1:5" ht="15">
      <c r="A29" s="167" t="s">
        <v>597</v>
      </c>
      <c r="B29" s="169">
        <f>B30+B31+B32+B33</f>
        <v>213537</v>
      </c>
      <c r="C29" s="169">
        <f>C30+C31+C32+C33</f>
        <v>319073</v>
      </c>
      <c r="D29" s="169">
        <f>D30+D31+D32+D33</f>
        <v>329049</v>
      </c>
      <c r="E29" s="139">
        <f t="shared" si="0"/>
        <v>1.0312655724552062</v>
      </c>
    </row>
    <row r="30" spans="1:5" ht="15">
      <c r="A30" s="167" t="s">
        <v>207</v>
      </c>
      <c r="B30" s="472">
        <v>99100</v>
      </c>
      <c r="C30" s="472">
        <v>120868</v>
      </c>
      <c r="D30" s="472">
        <v>119166</v>
      </c>
      <c r="E30" s="139">
        <f t="shared" si="0"/>
        <v>0.9859185226859053</v>
      </c>
    </row>
    <row r="31" spans="1:5" ht="15">
      <c r="A31" s="167" t="s">
        <v>208</v>
      </c>
      <c r="B31" s="472">
        <v>24332</v>
      </c>
      <c r="C31" s="472">
        <v>26832</v>
      </c>
      <c r="D31" s="472">
        <v>32909</v>
      </c>
      <c r="E31" s="139">
        <f t="shared" si="0"/>
        <v>1.2264833035181872</v>
      </c>
    </row>
    <row r="32" spans="1:5" ht="15">
      <c r="A32" s="167" t="s">
        <v>209</v>
      </c>
      <c r="B32" s="472">
        <v>55345</v>
      </c>
      <c r="C32" s="472">
        <v>72415</v>
      </c>
      <c r="D32" s="472">
        <v>77612</v>
      </c>
      <c r="E32" s="139">
        <f t="shared" si="0"/>
        <v>1.07176689912311</v>
      </c>
    </row>
    <row r="33" spans="1:5" ht="15">
      <c r="A33" s="167" t="s">
        <v>576</v>
      </c>
      <c r="B33" s="472">
        <v>34760</v>
      </c>
      <c r="C33" s="472">
        <v>98958</v>
      </c>
      <c r="D33" s="472">
        <v>99362</v>
      </c>
      <c r="E33" s="139">
        <f t="shared" si="0"/>
        <v>1.0040825400675033</v>
      </c>
    </row>
    <row r="34" spans="1:5" ht="15.75" thickBot="1">
      <c r="A34" s="167" t="s">
        <v>598</v>
      </c>
      <c r="B34" s="472">
        <v>400</v>
      </c>
      <c r="C34" s="472">
        <v>0</v>
      </c>
      <c r="D34" s="472">
        <v>400</v>
      </c>
      <c r="E34" s="506" t="s">
        <v>580</v>
      </c>
    </row>
    <row r="35" spans="1:5" ht="15" thickBot="1">
      <c r="A35" s="171" t="s">
        <v>210</v>
      </c>
      <c r="B35" s="172">
        <f>B36+B38+B39+B37+B40+B41+B42+B44+B45+B46+B48+B49</f>
        <v>2097858</v>
      </c>
      <c r="C35" s="173">
        <f>C36+C43+C47+C38+C39+C37+C40+C41+C42+C44+C45+C46+C48+C49</f>
        <v>465224</v>
      </c>
      <c r="D35" s="173">
        <f>D36+D43+D47+D38+D39+D37+D40+D41+D42+D44+D45+D46+D48+D49</f>
        <v>450171</v>
      </c>
      <c r="E35" s="153">
        <f t="shared" si="0"/>
        <v>0.9676435437552663</v>
      </c>
    </row>
    <row r="36" spans="1:5" ht="15">
      <c r="A36" s="174" t="s">
        <v>211</v>
      </c>
      <c r="B36" s="495">
        <v>191904</v>
      </c>
      <c r="C36" s="496">
        <v>92524</v>
      </c>
      <c r="D36" s="496">
        <v>83708</v>
      </c>
      <c r="E36" s="139">
        <f t="shared" si="0"/>
        <v>0.9047166140677013</v>
      </c>
    </row>
    <row r="37" spans="1:5" ht="15">
      <c r="A37" s="175" t="s">
        <v>599</v>
      </c>
      <c r="B37" s="471">
        <v>7500</v>
      </c>
      <c r="C37" s="472">
        <v>2500</v>
      </c>
      <c r="D37" s="472">
        <v>0</v>
      </c>
      <c r="E37" s="139">
        <f t="shared" si="0"/>
        <v>0</v>
      </c>
    </row>
    <row r="38" spans="1:5" ht="15">
      <c r="A38" s="175" t="s">
        <v>600</v>
      </c>
      <c r="B38" s="471">
        <v>209272</v>
      </c>
      <c r="C38" s="472">
        <v>86378</v>
      </c>
      <c r="D38" s="472">
        <v>86378</v>
      </c>
      <c r="E38" s="139">
        <f t="shared" si="0"/>
        <v>1</v>
      </c>
    </row>
    <row r="39" spans="1:5" ht="15">
      <c r="A39" s="175" t="s">
        <v>601</v>
      </c>
      <c r="B39" s="471">
        <v>53189</v>
      </c>
      <c r="C39" s="472">
        <v>53189</v>
      </c>
      <c r="D39" s="472">
        <v>49562</v>
      </c>
      <c r="E39" s="139">
        <f t="shared" si="0"/>
        <v>0.9318092086709658</v>
      </c>
    </row>
    <row r="40" spans="1:5" ht="15">
      <c r="A40" s="175" t="s">
        <v>602</v>
      </c>
      <c r="B40" s="471">
        <v>200</v>
      </c>
      <c r="C40" s="472">
        <v>200</v>
      </c>
      <c r="D40" s="472">
        <v>90</v>
      </c>
      <c r="E40" s="139">
        <f t="shared" si="0"/>
        <v>0.45</v>
      </c>
    </row>
    <row r="41" spans="1:5" s="152" customFormat="1" ht="15">
      <c r="A41" s="175" t="s">
        <v>603</v>
      </c>
      <c r="B41" s="469">
        <v>0</v>
      </c>
      <c r="C41" s="470">
        <v>17179</v>
      </c>
      <c r="D41" s="470">
        <v>17179</v>
      </c>
      <c r="E41" s="139">
        <f t="shared" si="0"/>
        <v>1</v>
      </c>
    </row>
    <row r="42" spans="1:5" ht="15">
      <c r="A42" s="175" t="s">
        <v>604</v>
      </c>
      <c r="B42" s="471">
        <v>1497153</v>
      </c>
      <c r="C42" s="472">
        <v>132301</v>
      </c>
      <c r="D42" s="472">
        <v>132301</v>
      </c>
      <c r="E42" s="139">
        <f t="shared" si="0"/>
        <v>1</v>
      </c>
    </row>
    <row r="43" spans="1:5" ht="15">
      <c r="A43" s="175" t="s">
        <v>605</v>
      </c>
      <c r="B43" s="471">
        <v>0</v>
      </c>
      <c r="C43" s="472">
        <v>17524</v>
      </c>
      <c r="D43" s="472">
        <v>17524</v>
      </c>
      <c r="E43" s="139">
        <f t="shared" si="0"/>
        <v>1</v>
      </c>
    </row>
    <row r="44" spans="1:5" ht="15">
      <c r="A44" s="175" t="s">
        <v>606</v>
      </c>
      <c r="B44" s="176"/>
      <c r="C44" s="170"/>
      <c r="D44" s="170"/>
      <c r="E44" s="506" t="s">
        <v>580</v>
      </c>
    </row>
    <row r="45" spans="1:5" ht="15">
      <c r="A45" s="175" t="s">
        <v>607</v>
      </c>
      <c r="B45" s="471">
        <v>20874</v>
      </c>
      <c r="C45" s="472">
        <v>20874</v>
      </c>
      <c r="D45" s="472">
        <v>20874</v>
      </c>
      <c r="E45" s="139">
        <f t="shared" si="0"/>
        <v>1</v>
      </c>
    </row>
    <row r="46" spans="1:5" ht="15">
      <c r="A46" s="175" t="s">
        <v>608</v>
      </c>
      <c r="B46" s="469">
        <v>102766</v>
      </c>
      <c r="C46" s="470">
        <v>32821</v>
      </c>
      <c r="D46" s="470">
        <v>32821</v>
      </c>
      <c r="E46" s="139">
        <f t="shared" si="0"/>
        <v>1</v>
      </c>
    </row>
    <row r="47" spans="1:5" ht="15">
      <c r="A47" s="175" t="s">
        <v>609</v>
      </c>
      <c r="B47" s="469">
        <v>0</v>
      </c>
      <c r="C47" s="470">
        <v>140</v>
      </c>
      <c r="D47" s="470">
        <v>140</v>
      </c>
      <c r="E47" s="139">
        <f t="shared" si="0"/>
        <v>1</v>
      </c>
    </row>
    <row r="48" spans="1:5" ht="15">
      <c r="A48" s="175" t="s">
        <v>610</v>
      </c>
      <c r="B48" s="469">
        <v>15000</v>
      </c>
      <c r="C48" s="470">
        <v>9246</v>
      </c>
      <c r="D48" s="470">
        <v>9246</v>
      </c>
      <c r="E48" s="139">
        <f t="shared" si="0"/>
        <v>1</v>
      </c>
    </row>
    <row r="49" spans="1:5" ht="15.75" thickBot="1">
      <c r="A49" s="175" t="s">
        <v>611</v>
      </c>
      <c r="B49" s="469">
        <v>0</v>
      </c>
      <c r="C49" s="470">
        <v>348</v>
      </c>
      <c r="D49" s="470">
        <v>348</v>
      </c>
      <c r="E49" s="139">
        <f t="shared" si="0"/>
        <v>1</v>
      </c>
    </row>
    <row r="50" spans="1:5" ht="15" thickBot="1">
      <c r="A50" s="177" t="s">
        <v>540</v>
      </c>
      <c r="B50" s="477">
        <v>0</v>
      </c>
      <c r="C50" s="478">
        <v>20508</v>
      </c>
      <c r="D50" s="478">
        <v>19055</v>
      </c>
      <c r="E50" s="153">
        <f t="shared" si="0"/>
        <v>0.9291496001560366</v>
      </c>
    </row>
    <row r="51" spans="1:5" ht="15" thickBot="1">
      <c r="A51" s="177" t="s">
        <v>541</v>
      </c>
      <c r="B51" s="479">
        <v>32273</v>
      </c>
      <c r="C51" s="480">
        <v>47924</v>
      </c>
      <c r="D51" s="480">
        <v>44156</v>
      </c>
      <c r="E51" s="139">
        <f t="shared" si="0"/>
        <v>0.9213755112261081</v>
      </c>
    </row>
    <row r="52" spans="1:5" ht="15" thickBot="1">
      <c r="A52" s="178" t="s">
        <v>212</v>
      </c>
      <c r="B52" s="179">
        <f>B6+B35+B51+B50</f>
        <v>4110850</v>
      </c>
      <c r="C52" s="180">
        <f>C6+C35+C51+C50</f>
        <v>2776650</v>
      </c>
      <c r="D52" s="180">
        <f>D6+D35+D51+D50</f>
        <v>2743756</v>
      </c>
      <c r="E52" s="182">
        <f t="shared" si="0"/>
        <v>0.9881533502602057</v>
      </c>
    </row>
    <row r="53" spans="1:5" ht="14.25">
      <c r="A53" s="181" t="s">
        <v>542</v>
      </c>
      <c r="B53" s="473">
        <v>188725</v>
      </c>
      <c r="C53" s="474">
        <v>88725</v>
      </c>
      <c r="D53" s="499">
        <v>80945</v>
      </c>
      <c r="E53" s="138">
        <f t="shared" si="0"/>
        <v>0.912313327697943</v>
      </c>
    </row>
    <row r="54" spans="1:5" ht="15" thickBot="1">
      <c r="A54" s="183" t="s">
        <v>830</v>
      </c>
      <c r="B54" s="475">
        <v>285239</v>
      </c>
      <c r="C54" s="476">
        <v>119768</v>
      </c>
      <c r="D54" s="497">
        <v>84084</v>
      </c>
      <c r="E54" s="500">
        <f t="shared" si="0"/>
        <v>0.7020573108008817</v>
      </c>
    </row>
    <row r="55" spans="1:5" ht="15" thickBot="1">
      <c r="A55" s="504" t="s">
        <v>827</v>
      </c>
      <c r="B55" s="505">
        <f>SUM(B53+B54)</f>
        <v>473964</v>
      </c>
      <c r="C55" s="505">
        <f>SUM(C53+C54)</f>
        <v>208493</v>
      </c>
      <c r="D55" s="505">
        <f>SUM(D53+D54)</f>
        <v>165029</v>
      </c>
      <c r="E55" s="500">
        <f t="shared" si="0"/>
        <v>0.7915325694387821</v>
      </c>
    </row>
    <row r="56" spans="1:5" ht="15" thickBot="1">
      <c r="A56" s="184" t="s">
        <v>213</v>
      </c>
      <c r="B56" s="185">
        <f>B52+B54+B53</f>
        <v>4584814</v>
      </c>
      <c r="C56" s="186">
        <f>C52+C54+C53</f>
        <v>2985143</v>
      </c>
      <c r="D56" s="186">
        <f>D52+D54+D53</f>
        <v>2908785</v>
      </c>
      <c r="E56" s="498">
        <f t="shared" si="0"/>
        <v>0.9744206558948767</v>
      </c>
    </row>
  </sheetData>
  <mergeCells count="1">
    <mergeCell ref="A2:E2"/>
  </mergeCells>
  <printOptions/>
  <pageMargins left="0" right="0" top="0.3937007874015748" bottom="0.3937007874015748" header="0.5118110236220472" footer="0.5118110236220472"/>
  <pageSetup fitToHeight="0"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E12" sqref="E12"/>
    </sheetView>
  </sheetViews>
  <sheetFormatPr defaultColWidth="9.140625" defaultRowHeight="12.75"/>
  <cols>
    <col min="1" max="1" width="46.140625" style="0" customWidth="1"/>
    <col min="2" max="2" width="12.8515625" style="0" bestFit="1" customWidth="1"/>
    <col min="3" max="4" width="12.57421875" style="0" bestFit="1" customWidth="1"/>
  </cols>
  <sheetData>
    <row r="1" spans="1:11" ht="12.75">
      <c r="A1" s="503" t="s">
        <v>78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2.75">
      <c r="A3" s="159" t="s">
        <v>583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ht="12.75">
      <c r="A4" s="159"/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1:11" ht="12.75">
      <c r="A5" s="159"/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4" ht="12.75">
      <c r="A6" s="659" t="s">
        <v>700</v>
      </c>
      <c r="B6" s="659"/>
      <c r="C6" s="659"/>
      <c r="D6" s="659"/>
    </row>
    <row r="7" spans="1:4" ht="12.75">
      <c r="A7" s="73"/>
      <c r="B7" s="73"/>
      <c r="C7" s="73"/>
      <c r="D7" s="73"/>
    </row>
    <row r="8" spans="1:4" s="73" customFormat="1" ht="12.75">
      <c r="A8" s="74" t="s">
        <v>214</v>
      </c>
      <c r="B8" s="74" t="s">
        <v>335</v>
      </c>
      <c r="C8" s="74" t="s">
        <v>336</v>
      </c>
      <c r="D8" s="74" t="s">
        <v>337</v>
      </c>
    </row>
    <row r="9" spans="1:4" s="486" customFormat="1" ht="12.75">
      <c r="A9" s="482" t="s">
        <v>735</v>
      </c>
      <c r="B9" s="483">
        <v>109000</v>
      </c>
      <c r="C9" s="484">
        <v>0</v>
      </c>
      <c r="D9" s="485">
        <v>109000</v>
      </c>
    </row>
    <row r="10" spans="1:4" s="88" customFormat="1" ht="12.75">
      <c r="A10" s="258" t="s">
        <v>701</v>
      </c>
      <c r="B10" s="259">
        <f>SUM(B9:B9)</f>
        <v>109000</v>
      </c>
      <c r="C10" s="259">
        <f>SUM(C9:C9)</f>
        <v>0</v>
      </c>
      <c r="D10" s="259">
        <f>SUM(D9:D9)</f>
        <v>109000</v>
      </c>
    </row>
    <row r="11" spans="1:4" s="486" customFormat="1" ht="12.75">
      <c r="A11" s="482" t="s">
        <v>735</v>
      </c>
      <c r="B11" s="483">
        <v>77000</v>
      </c>
      <c r="C11" s="484">
        <v>0</v>
      </c>
      <c r="D11" s="485">
        <v>77000</v>
      </c>
    </row>
    <row r="12" spans="1:4" s="88" customFormat="1" ht="12.75">
      <c r="A12" s="258" t="s">
        <v>702</v>
      </c>
      <c r="B12" s="259">
        <f>SUM(B11:B11)</f>
        <v>77000</v>
      </c>
      <c r="C12" s="259">
        <f>SUM(C11:C11)</f>
        <v>0</v>
      </c>
      <c r="D12" s="259">
        <f>SUM(D11:D11)</f>
        <v>77000</v>
      </c>
    </row>
    <row r="13" spans="1:4" ht="12.75">
      <c r="A13" s="75"/>
      <c r="B13" s="76">
        <v>0</v>
      </c>
      <c r="C13" s="76">
        <v>0</v>
      </c>
      <c r="D13" s="76">
        <v>0</v>
      </c>
    </row>
    <row r="14" spans="1:4" s="88" customFormat="1" ht="12.75">
      <c r="A14" s="258" t="s">
        <v>703</v>
      </c>
      <c r="B14" s="259">
        <f>SUM(B13:B13)</f>
        <v>0</v>
      </c>
      <c r="C14" s="259">
        <f>SUM(C13:C13)</f>
        <v>0</v>
      </c>
      <c r="D14" s="259">
        <f>SUM(D13:D13)</f>
        <v>0</v>
      </c>
    </row>
    <row r="15" spans="1:4" ht="12.75">
      <c r="A15" s="75"/>
      <c r="B15" s="76">
        <v>0</v>
      </c>
      <c r="C15" s="76">
        <v>0</v>
      </c>
      <c r="D15" s="76">
        <v>0</v>
      </c>
    </row>
    <row r="16" spans="1:4" s="88" customFormat="1" ht="12.75">
      <c r="A16" s="258" t="s">
        <v>704</v>
      </c>
      <c r="B16" s="259">
        <f>SUM(B15:B15)</f>
        <v>0</v>
      </c>
      <c r="C16" s="259">
        <f>SUM(C15:C15)</f>
        <v>0</v>
      </c>
      <c r="D16" s="259">
        <f>SUM(D15:D15)</f>
        <v>0</v>
      </c>
    </row>
    <row r="17" spans="1:4" s="486" customFormat="1" ht="12.75">
      <c r="A17" s="482" t="s">
        <v>736</v>
      </c>
      <c r="B17" s="483">
        <v>194000</v>
      </c>
      <c r="C17" s="484">
        <v>0</v>
      </c>
      <c r="D17" s="485">
        <v>194000</v>
      </c>
    </row>
    <row r="18" spans="1:4" s="486" customFormat="1" ht="12.75">
      <c r="A18" s="482" t="s">
        <v>737</v>
      </c>
      <c r="B18" s="483">
        <v>176000</v>
      </c>
      <c r="C18" s="484">
        <v>0</v>
      </c>
      <c r="D18" s="485">
        <v>176000</v>
      </c>
    </row>
    <row r="19" spans="1:4" s="88" customFormat="1" ht="12.75">
      <c r="A19" s="258" t="s">
        <v>705</v>
      </c>
      <c r="B19" s="259">
        <f>SUM(B17:B18)</f>
        <v>370000</v>
      </c>
      <c r="C19" s="259">
        <f>SUM(C17:C18)</f>
        <v>0</v>
      </c>
      <c r="D19" s="259">
        <f>SUM(D17:D18)</f>
        <v>370000</v>
      </c>
    </row>
    <row r="20" spans="1:4" s="80" customFormat="1" ht="12.75">
      <c r="A20" s="78" t="s">
        <v>338</v>
      </c>
      <c r="B20" s="79">
        <f>B10+B12+B14+B16+B19</f>
        <v>556000</v>
      </c>
      <c r="C20" s="79">
        <f>C10+C12+C14+C16+C19</f>
        <v>0</v>
      </c>
      <c r="D20" s="79">
        <f>D10+D12+D14+D16+D19</f>
        <v>556000</v>
      </c>
    </row>
    <row r="21" spans="1:4" s="80" customFormat="1" ht="12.75">
      <c r="A21" s="481"/>
      <c r="B21" s="151"/>
      <c r="C21" s="151"/>
      <c r="D21" s="151"/>
    </row>
    <row r="22" spans="1:4" s="489" customFormat="1" ht="12.75">
      <c r="A22" s="487" t="s">
        <v>725</v>
      </c>
      <c r="B22" s="483"/>
      <c r="C22" s="488">
        <v>0</v>
      </c>
      <c r="D22" s="483"/>
    </row>
    <row r="23" spans="1:4" s="489" customFormat="1" ht="12.75">
      <c r="A23" s="487" t="s">
        <v>726</v>
      </c>
      <c r="B23" s="483">
        <v>1347436</v>
      </c>
      <c r="C23" s="488"/>
      <c r="D23" s="483">
        <v>1347436</v>
      </c>
    </row>
    <row r="24" spans="1:4" s="489" customFormat="1" ht="12.75">
      <c r="A24" s="487" t="s">
        <v>727</v>
      </c>
      <c r="B24" s="483">
        <v>90048</v>
      </c>
      <c r="C24" s="488"/>
      <c r="D24" s="483">
        <v>90048</v>
      </c>
    </row>
    <row r="25" spans="1:4" s="486" customFormat="1" ht="12.75">
      <c r="A25" s="484" t="s">
        <v>728</v>
      </c>
      <c r="B25" s="490"/>
      <c r="C25" s="490"/>
      <c r="D25" s="490"/>
    </row>
    <row r="26" spans="1:4" s="486" customFormat="1" ht="12.75">
      <c r="A26" s="484" t="s">
        <v>729</v>
      </c>
      <c r="B26" s="490">
        <v>246288</v>
      </c>
      <c r="C26" s="490"/>
      <c r="D26" s="490">
        <v>246288</v>
      </c>
    </row>
    <row r="27" spans="1:4" s="486" customFormat="1" ht="12.75">
      <c r="A27" s="484" t="s">
        <v>730</v>
      </c>
      <c r="B27" s="490">
        <v>336753</v>
      </c>
      <c r="C27" s="490"/>
      <c r="D27" s="490">
        <v>336753</v>
      </c>
    </row>
    <row r="28" spans="1:4" s="486" customFormat="1" ht="12.75">
      <c r="A28" s="484" t="s">
        <v>731</v>
      </c>
      <c r="B28" s="490">
        <v>144463</v>
      </c>
      <c r="C28" s="490"/>
      <c r="D28" s="490">
        <v>144463</v>
      </c>
    </row>
    <row r="29" spans="1:4" s="486" customFormat="1" ht="12.75">
      <c r="A29" s="484" t="s">
        <v>791</v>
      </c>
      <c r="B29" s="490">
        <v>79378</v>
      </c>
      <c r="C29" s="490"/>
      <c r="D29" s="490">
        <v>79378</v>
      </c>
    </row>
    <row r="30" spans="1:4" s="486" customFormat="1" ht="12.75">
      <c r="A30" s="484" t="s">
        <v>732</v>
      </c>
      <c r="B30" s="490">
        <v>10660</v>
      </c>
      <c r="C30" s="490"/>
      <c r="D30" s="490">
        <v>10660</v>
      </c>
    </row>
    <row r="31" spans="1:4" s="486" customFormat="1" ht="12.75">
      <c r="A31" s="491" t="s">
        <v>792</v>
      </c>
      <c r="B31" s="490">
        <v>83665</v>
      </c>
      <c r="C31" s="490"/>
      <c r="D31" s="490">
        <v>83665</v>
      </c>
    </row>
    <row r="32" spans="1:4" s="486" customFormat="1" ht="12.75">
      <c r="A32" s="491" t="s">
        <v>793</v>
      </c>
      <c r="B32" s="490">
        <v>76960</v>
      </c>
      <c r="C32" s="490"/>
      <c r="D32" s="490">
        <v>76960</v>
      </c>
    </row>
    <row r="33" spans="1:4" s="486" customFormat="1" ht="12.75">
      <c r="A33" s="492" t="s">
        <v>794</v>
      </c>
      <c r="B33" s="490">
        <v>196550</v>
      </c>
      <c r="C33" s="490"/>
      <c r="D33" s="490">
        <v>196550</v>
      </c>
    </row>
    <row r="34" spans="1:4" s="486" customFormat="1" ht="12.75">
      <c r="A34" s="484" t="s">
        <v>733</v>
      </c>
      <c r="B34" s="490">
        <v>107500</v>
      </c>
      <c r="C34" s="490"/>
      <c r="D34" s="490">
        <v>107500</v>
      </c>
    </row>
    <row r="35" spans="1:4" s="486" customFormat="1" ht="12.75">
      <c r="A35" s="484" t="s">
        <v>734</v>
      </c>
      <c r="B35" s="490">
        <v>268160</v>
      </c>
      <c r="C35" s="490"/>
      <c r="D35" s="490">
        <v>268160</v>
      </c>
    </row>
    <row r="36" spans="1:4" ht="12.75">
      <c r="A36" s="76"/>
      <c r="B36" s="77"/>
      <c r="C36" s="77"/>
      <c r="D36" s="77"/>
    </row>
    <row r="37" spans="1:4" s="80" customFormat="1" ht="12.75">
      <c r="A37" s="78" t="s">
        <v>341</v>
      </c>
      <c r="B37" s="79">
        <f>SUM(B23:B35)</f>
        <v>2987861</v>
      </c>
      <c r="C37" s="79">
        <f>SUM(C23:C35)</f>
        <v>0</v>
      </c>
      <c r="D37" s="79">
        <f>SUM(D23:D35)</f>
        <v>2987861</v>
      </c>
    </row>
    <row r="38" spans="1:4" s="262" customFormat="1" ht="12.75">
      <c r="A38" s="493" t="s">
        <v>811</v>
      </c>
      <c r="B38" s="494">
        <v>2307600</v>
      </c>
      <c r="C38" s="494"/>
      <c r="D38" s="494">
        <v>2307600</v>
      </c>
    </row>
    <row r="39" spans="1:4" s="262" customFormat="1" ht="25.5">
      <c r="A39" s="493" t="s">
        <v>812</v>
      </c>
      <c r="B39" s="494">
        <v>471623</v>
      </c>
      <c r="C39" s="494"/>
      <c r="D39" s="494">
        <v>471623</v>
      </c>
    </row>
    <row r="40" spans="1:4" s="262" customFormat="1" ht="12.75">
      <c r="A40" s="493" t="s">
        <v>813</v>
      </c>
      <c r="B40" s="494">
        <v>817210</v>
      </c>
      <c r="C40" s="494"/>
      <c r="D40" s="494">
        <v>817210</v>
      </c>
    </row>
    <row r="41" spans="1:4" ht="12.75">
      <c r="A41" s="260"/>
      <c r="B41" s="383"/>
      <c r="C41" s="383"/>
      <c r="D41" s="383"/>
    </row>
    <row r="42" spans="1:4" s="80" customFormat="1" ht="12.75">
      <c r="A42" s="78" t="s">
        <v>340</v>
      </c>
      <c r="B42" s="79">
        <f>SUM(B38:B40)</f>
        <v>3596433</v>
      </c>
      <c r="C42" s="79">
        <f>SUM(C38:C40)</f>
        <v>0</v>
      </c>
      <c r="D42" s="79">
        <f>SUM(D38:D40)</f>
        <v>3596433</v>
      </c>
    </row>
    <row r="43" spans="1:4" s="80" customFormat="1" ht="12.75">
      <c r="A43" s="78" t="s">
        <v>269</v>
      </c>
      <c r="B43" s="556" t="s">
        <v>580</v>
      </c>
      <c r="C43" s="556" t="s">
        <v>580</v>
      </c>
      <c r="D43" s="556" t="s">
        <v>580</v>
      </c>
    </row>
    <row r="44" spans="1:4" s="80" customFormat="1" ht="12.75">
      <c r="A44" s="81" t="s">
        <v>342</v>
      </c>
      <c r="B44" s="82">
        <f>SUM(B20,B42,B37,B43)</f>
        <v>7140294</v>
      </c>
      <c r="C44" s="82">
        <f>SUM(C20,C42,C37,C43)</f>
        <v>0</v>
      </c>
      <c r="D44" s="82">
        <f>SUM(D20,D42,D37,D43)</f>
        <v>7140294</v>
      </c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9"/>
  <sheetViews>
    <sheetView workbookViewId="0" topLeftCell="A1">
      <pane ySplit="4" topLeftCell="BM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8.140625" style="507" customWidth="1"/>
    <col min="2" max="2" width="82.00390625" style="507" customWidth="1"/>
    <col min="3" max="4" width="19.140625" style="507" customWidth="1"/>
    <col min="5" max="16384" width="9.140625" style="507" customWidth="1"/>
  </cols>
  <sheetData>
    <row r="1" spans="1:5" ht="13.5" thickBot="1">
      <c r="A1" s="647" t="s">
        <v>77</v>
      </c>
      <c r="B1" s="647"/>
      <c r="C1" s="647"/>
      <c r="D1" s="647"/>
      <c r="E1" s="647"/>
    </row>
    <row r="2" spans="1:4" ht="12.75">
      <c r="A2" s="660" t="s">
        <v>831</v>
      </c>
      <c r="B2" s="661"/>
      <c r="C2" s="661"/>
      <c r="D2" s="662"/>
    </row>
    <row r="3" spans="1:4" ht="30">
      <c r="A3" s="508" t="s">
        <v>832</v>
      </c>
      <c r="B3" s="509" t="s">
        <v>214</v>
      </c>
      <c r="C3" s="509" t="s">
        <v>833</v>
      </c>
      <c r="D3" s="510" t="s">
        <v>834</v>
      </c>
    </row>
    <row r="4" spans="1:4" ht="15.75" thickBot="1">
      <c r="A4" s="511">
        <v>1</v>
      </c>
      <c r="B4" s="512">
        <v>2</v>
      </c>
      <c r="C4" s="512">
        <v>3</v>
      </c>
      <c r="D4" s="513">
        <v>4</v>
      </c>
    </row>
    <row r="5" spans="1:4" ht="13.5" thickBot="1">
      <c r="A5" s="514" t="s">
        <v>835</v>
      </c>
      <c r="B5" s="515" t="s">
        <v>410</v>
      </c>
      <c r="C5" s="516"/>
      <c r="D5" s="517"/>
    </row>
    <row r="6" spans="1:4" ht="12.75">
      <c r="A6" s="518" t="s">
        <v>836</v>
      </c>
      <c r="B6" s="519" t="s">
        <v>837</v>
      </c>
      <c r="C6" s="520">
        <v>0</v>
      </c>
      <c r="D6" s="521">
        <v>0</v>
      </c>
    </row>
    <row r="7" spans="1:4" ht="12.75">
      <c r="A7" s="522" t="s">
        <v>838</v>
      </c>
      <c r="B7" s="523" t="s">
        <v>839</v>
      </c>
      <c r="C7" s="524">
        <v>0</v>
      </c>
      <c r="D7" s="525">
        <v>0</v>
      </c>
    </row>
    <row r="8" spans="1:4" ht="12.75">
      <c r="A8" s="522" t="s">
        <v>840</v>
      </c>
      <c r="B8" s="523" t="s">
        <v>841</v>
      </c>
      <c r="C8" s="524">
        <v>25402</v>
      </c>
      <c r="D8" s="525">
        <v>13483</v>
      </c>
    </row>
    <row r="9" spans="1:4" ht="12.75">
      <c r="A9" s="522" t="s">
        <v>842</v>
      </c>
      <c r="B9" s="523" t="s">
        <v>843</v>
      </c>
      <c r="C9" s="524">
        <v>12691</v>
      </c>
      <c r="D9" s="525">
        <v>17940</v>
      </c>
    </row>
    <row r="10" spans="1:4" ht="12.75">
      <c r="A10" s="522" t="s">
        <v>844</v>
      </c>
      <c r="B10" s="523" t="s">
        <v>845</v>
      </c>
      <c r="C10" s="524">
        <v>0</v>
      </c>
      <c r="D10" s="525">
        <v>0</v>
      </c>
    </row>
    <row r="11" spans="1:4" ht="12.75">
      <c r="A11" s="522" t="s">
        <v>846</v>
      </c>
      <c r="B11" s="523" t="s">
        <v>847</v>
      </c>
      <c r="C11" s="524">
        <v>0</v>
      </c>
      <c r="D11" s="525">
        <v>0</v>
      </c>
    </row>
    <row r="12" spans="1:4" s="530" customFormat="1" ht="12.75">
      <c r="A12" s="526" t="s">
        <v>848</v>
      </c>
      <c r="B12" s="527" t="s">
        <v>849</v>
      </c>
      <c r="C12" s="528">
        <v>38093</v>
      </c>
      <c r="D12" s="529">
        <v>31423</v>
      </c>
    </row>
    <row r="13" spans="1:4" ht="12.75">
      <c r="A13" s="522" t="s">
        <v>850</v>
      </c>
      <c r="B13" s="523" t="s">
        <v>851</v>
      </c>
      <c r="C13" s="524">
        <v>7107099</v>
      </c>
      <c r="D13" s="525">
        <v>6971787</v>
      </c>
    </row>
    <row r="14" spans="1:4" ht="12.75">
      <c r="A14" s="522" t="s">
        <v>852</v>
      </c>
      <c r="B14" s="523" t="s">
        <v>853</v>
      </c>
      <c r="C14" s="524">
        <v>137683</v>
      </c>
      <c r="D14" s="525">
        <v>132073</v>
      </c>
    </row>
    <row r="15" spans="1:4" ht="12.75">
      <c r="A15" s="522" t="s">
        <v>854</v>
      </c>
      <c r="B15" s="523" t="s">
        <v>855</v>
      </c>
      <c r="C15" s="524">
        <v>76709</v>
      </c>
      <c r="D15" s="525">
        <v>58193</v>
      </c>
    </row>
    <row r="16" spans="1:4" ht="12.75">
      <c r="A16" s="522" t="s">
        <v>856</v>
      </c>
      <c r="B16" s="523" t="s">
        <v>857</v>
      </c>
      <c r="C16" s="524">
        <v>0</v>
      </c>
      <c r="D16" s="525">
        <v>0</v>
      </c>
    </row>
    <row r="17" spans="1:4" ht="12.75">
      <c r="A17" s="522" t="s">
        <v>858</v>
      </c>
      <c r="B17" s="523" t="s">
        <v>859</v>
      </c>
      <c r="C17" s="524">
        <v>591821</v>
      </c>
      <c r="D17" s="525">
        <v>754263</v>
      </c>
    </row>
    <row r="18" spans="1:4" ht="12.75">
      <c r="A18" s="522" t="s">
        <v>860</v>
      </c>
      <c r="B18" s="523" t="s">
        <v>861</v>
      </c>
      <c r="C18" s="524">
        <v>0</v>
      </c>
      <c r="D18" s="525">
        <v>0</v>
      </c>
    </row>
    <row r="19" spans="1:4" ht="12.75">
      <c r="A19" s="522" t="s">
        <v>862</v>
      </c>
      <c r="B19" s="523" t="s">
        <v>863</v>
      </c>
      <c r="C19" s="524">
        <v>0</v>
      </c>
      <c r="D19" s="525">
        <v>0</v>
      </c>
    </row>
    <row r="20" spans="1:4" ht="12.75">
      <c r="A20" s="522" t="s">
        <v>864</v>
      </c>
      <c r="B20" s="523" t="s">
        <v>865</v>
      </c>
      <c r="C20" s="524">
        <v>0</v>
      </c>
      <c r="D20" s="525">
        <v>0</v>
      </c>
    </row>
    <row r="21" spans="1:4" s="530" customFormat="1" ht="12.75">
      <c r="A21" s="526" t="s">
        <v>866</v>
      </c>
      <c r="B21" s="527" t="s">
        <v>867</v>
      </c>
      <c r="C21" s="528">
        <v>7913312</v>
      </c>
      <c r="D21" s="529">
        <v>7916316</v>
      </c>
    </row>
    <row r="22" spans="1:4" ht="12.75">
      <c r="A22" s="522" t="s">
        <v>868</v>
      </c>
      <c r="B22" s="523" t="s">
        <v>869</v>
      </c>
      <c r="C22" s="524">
        <v>57276</v>
      </c>
      <c r="D22" s="525">
        <v>73745</v>
      </c>
    </row>
    <row r="23" spans="1:4" ht="12.75">
      <c r="A23" s="522" t="s">
        <v>870</v>
      </c>
      <c r="B23" s="523" t="s">
        <v>871</v>
      </c>
      <c r="C23" s="524">
        <v>0</v>
      </c>
      <c r="D23" s="525">
        <v>0</v>
      </c>
    </row>
    <row r="24" spans="1:4" ht="12.75">
      <c r="A24" s="522" t="s">
        <v>872</v>
      </c>
      <c r="B24" s="523" t="s">
        <v>873</v>
      </c>
      <c r="C24" s="524">
        <v>0</v>
      </c>
      <c r="D24" s="525">
        <v>0</v>
      </c>
    </row>
    <row r="25" spans="1:4" ht="12.75">
      <c r="A25" s="522" t="s">
        <v>874</v>
      </c>
      <c r="B25" s="523" t="s">
        <v>875</v>
      </c>
      <c r="C25" s="524">
        <v>6000</v>
      </c>
      <c r="D25" s="525">
        <v>5226</v>
      </c>
    </row>
    <row r="26" spans="1:4" ht="12.75">
      <c r="A26" s="522" t="s">
        <v>876</v>
      </c>
      <c r="B26" s="523" t="s">
        <v>877</v>
      </c>
      <c r="C26" s="524">
        <v>0</v>
      </c>
      <c r="D26" s="525">
        <v>0</v>
      </c>
    </row>
    <row r="27" spans="1:4" ht="12.75">
      <c r="A27" s="522" t="s">
        <v>878</v>
      </c>
      <c r="B27" s="523" t="s">
        <v>879</v>
      </c>
      <c r="C27" s="524">
        <v>0</v>
      </c>
      <c r="D27" s="525">
        <v>0</v>
      </c>
    </row>
    <row r="28" spans="1:4" ht="12.75">
      <c r="A28" s="522" t="s">
        <v>880</v>
      </c>
      <c r="B28" s="523" t="s">
        <v>881</v>
      </c>
      <c r="C28" s="524">
        <v>0</v>
      </c>
      <c r="D28" s="525">
        <v>0</v>
      </c>
    </row>
    <row r="29" spans="1:4" s="530" customFormat="1" ht="12.75">
      <c r="A29" s="526" t="s">
        <v>882</v>
      </c>
      <c r="B29" s="527" t="s">
        <v>883</v>
      </c>
      <c r="C29" s="528">
        <v>63276</v>
      </c>
      <c r="D29" s="529">
        <v>78971</v>
      </c>
    </row>
    <row r="30" spans="1:4" ht="12.75">
      <c r="A30" s="522" t="s">
        <v>884</v>
      </c>
      <c r="B30" s="523" t="s">
        <v>885</v>
      </c>
      <c r="C30" s="524">
        <v>2229911</v>
      </c>
      <c r="D30" s="525">
        <v>2178332</v>
      </c>
    </row>
    <row r="31" spans="1:4" ht="12.75">
      <c r="A31" s="522" t="s">
        <v>886</v>
      </c>
      <c r="B31" s="523" t="s">
        <v>887</v>
      </c>
      <c r="C31" s="524">
        <v>0</v>
      </c>
      <c r="D31" s="525">
        <v>0</v>
      </c>
    </row>
    <row r="32" spans="1:4" ht="12.75">
      <c r="A32" s="522" t="s">
        <v>888</v>
      </c>
      <c r="B32" s="523" t="s">
        <v>889</v>
      </c>
      <c r="C32" s="524">
        <v>0</v>
      </c>
      <c r="D32" s="525">
        <v>0</v>
      </c>
    </row>
    <row r="33" spans="1:4" ht="12.75">
      <c r="A33" s="522" t="s">
        <v>890</v>
      </c>
      <c r="B33" s="523" t="s">
        <v>891</v>
      </c>
      <c r="C33" s="524">
        <v>0</v>
      </c>
      <c r="D33" s="525">
        <v>0</v>
      </c>
    </row>
    <row r="34" spans="1:4" ht="25.5">
      <c r="A34" s="522" t="s">
        <v>892</v>
      </c>
      <c r="B34" s="523" t="s">
        <v>893</v>
      </c>
      <c r="C34" s="524">
        <v>0</v>
      </c>
      <c r="D34" s="525">
        <v>0</v>
      </c>
    </row>
    <row r="35" spans="1:4" s="530" customFormat="1" ht="25.5">
      <c r="A35" s="526" t="s">
        <v>894</v>
      </c>
      <c r="B35" s="527" t="s">
        <v>895</v>
      </c>
      <c r="C35" s="528">
        <v>2229911</v>
      </c>
      <c r="D35" s="529">
        <v>2178332</v>
      </c>
    </row>
    <row r="36" spans="1:4" s="530" customFormat="1" ht="12.75">
      <c r="A36" s="526" t="s">
        <v>896</v>
      </c>
      <c r="B36" s="527" t="s">
        <v>897</v>
      </c>
      <c r="C36" s="528">
        <v>10244592</v>
      </c>
      <c r="D36" s="529">
        <v>10205042</v>
      </c>
    </row>
    <row r="37" spans="1:4" ht="12.75">
      <c r="A37" s="522" t="s">
        <v>898</v>
      </c>
      <c r="B37" s="523" t="s">
        <v>899</v>
      </c>
      <c r="C37" s="524">
        <v>5769</v>
      </c>
      <c r="D37" s="525">
        <v>5857</v>
      </c>
    </row>
    <row r="38" spans="1:4" ht="12.75">
      <c r="A38" s="522" t="s">
        <v>900</v>
      </c>
      <c r="B38" s="523" t="s">
        <v>901</v>
      </c>
      <c r="C38" s="524">
        <v>0</v>
      </c>
      <c r="D38" s="525">
        <v>0</v>
      </c>
    </row>
    <row r="39" spans="1:4" ht="12.75">
      <c r="A39" s="522" t="s">
        <v>902</v>
      </c>
      <c r="B39" s="523" t="s">
        <v>903</v>
      </c>
      <c r="C39" s="524">
        <v>0</v>
      </c>
      <c r="D39" s="525">
        <v>0</v>
      </c>
    </row>
    <row r="40" spans="1:4" ht="12.75">
      <c r="A40" s="522" t="s">
        <v>904</v>
      </c>
      <c r="B40" s="523" t="s">
        <v>905</v>
      </c>
      <c r="C40" s="524">
        <v>0</v>
      </c>
      <c r="D40" s="525">
        <v>0</v>
      </c>
    </row>
    <row r="41" spans="1:4" ht="25.5">
      <c r="A41" s="522" t="s">
        <v>906</v>
      </c>
      <c r="B41" s="523" t="s">
        <v>907</v>
      </c>
      <c r="C41" s="524">
        <v>0</v>
      </c>
      <c r="D41" s="525">
        <v>0</v>
      </c>
    </row>
    <row r="42" spans="1:4" ht="12.75">
      <c r="A42" s="522" t="s">
        <v>908</v>
      </c>
      <c r="B42" s="523" t="s">
        <v>909</v>
      </c>
      <c r="C42" s="524">
        <v>0</v>
      </c>
      <c r="D42" s="525">
        <v>0</v>
      </c>
    </row>
    <row r="43" spans="1:4" s="530" customFormat="1" ht="12.75">
      <c r="A43" s="526" t="s">
        <v>910</v>
      </c>
      <c r="B43" s="527" t="s">
        <v>911</v>
      </c>
      <c r="C43" s="528">
        <v>5769</v>
      </c>
      <c r="D43" s="529">
        <v>5857</v>
      </c>
    </row>
    <row r="44" spans="1:4" ht="12.75">
      <c r="A44" s="522" t="s">
        <v>912</v>
      </c>
      <c r="B44" s="523" t="s">
        <v>913</v>
      </c>
      <c r="C44" s="524">
        <v>18176</v>
      </c>
      <c r="D44" s="525">
        <v>10652</v>
      </c>
    </row>
    <row r="45" spans="1:4" ht="12.75">
      <c r="A45" s="522" t="s">
        <v>914</v>
      </c>
      <c r="B45" s="523" t="s">
        <v>915</v>
      </c>
      <c r="C45" s="524">
        <v>65687</v>
      </c>
      <c r="D45" s="525">
        <v>46900</v>
      </c>
    </row>
    <row r="46" spans="1:4" ht="12.75">
      <c r="A46" s="522" t="s">
        <v>916</v>
      </c>
      <c r="B46" s="523" t="s">
        <v>917</v>
      </c>
      <c r="C46" s="524">
        <v>15400</v>
      </c>
      <c r="D46" s="525">
        <v>5754</v>
      </c>
    </row>
    <row r="47" spans="1:4" ht="12.75">
      <c r="A47" s="522" t="s">
        <v>918</v>
      </c>
      <c r="B47" s="523" t="s">
        <v>919</v>
      </c>
      <c r="C47" s="524">
        <v>0</v>
      </c>
      <c r="D47" s="525">
        <v>5119</v>
      </c>
    </row>
    <row r="48" spans="1:4" ht="25.5">
      <c r="A48" s="522" t="s">
        <v>920</v>
      </c>
      <c r="B48" s="523" t="s">
        <v>921</v>
      </c>
      <c r="C48" s="524">
        <v>0</v>
      </c>
      <c r="D48" s="525">
        <v>0</v>
      </c>
    </row>
    <row r="49" spans="1:4" ht="25.5">
      <c r="A49" s="522" t="s">
        <v>922</v>
      </c>
      <c r="B49" s="523" t="s">
        <v>923</v>
      </c>
      <c r="C49" s="524">
        <v>0</v>
      </c>
      <c r="D49" s="525">
        <v>0</v>
      </c>
    </row>
    <row r="50" spans="1:4" ht="12.75">
      <c r="A50" s="522" t="s">
        <v>924</v>
      </c>
      <c r="B50" s="523" t="s">
        <v>925</v>
      </c>
      <c r="C50" s="524">
        <v>0</v>
      </c>
      <c r="D50" s="525">
        <v>0</v>
      </c>
    </row>
    <row r="51" spans="1:4" ht="12.75">
      <c r="A51" s="522" t="s">
        <v>926</v>
      </c>
      <c r="B51" s="523" t="s">
        <v>927</v>
      </c>
      <c r="C51" s="524">
        <v>0</v>
      </c>
      <c r="D51" s="525">
        <v>0</v>
      </c>
    </row>
    <row r="52" spans="1:4" ht="12.75">
      <c r="A52" s="522" t="s">
        <v>928</v>
      </c>
      <c r="B52" s="523" t="s">
        <v>929</v>
      </c>
      <c r="C52" s="524">
        <v>0</v>
      </c>
      <c r="D52" s="525">
        <v>0</v>
      </c>
    </row>
    <row r="53" spans="1:4" ht="12.75">
      <c r="A53" s="522" t="s">
        <v>930</v>
      </c>
      <c r="B53" s="523" t="s">
        <v>931</v>
      </c>
      <c r="C53" s="524">
        <v>0</v>
      </c>
      <c r="D53" s="525">
        <v>0</v>
      </c>
    </row>
    <row r="54" spans="1:4" ht="12.75">
      <c r="A54" s="522" t="s">
        <v>932</v>
      </c>
      <c r="B54" s="523" t="s">
        <v>933</v>
      </c>
      <c r="C54" s="524">
        <v>0</v>
      </c>
      <c r="D54" s="525">
        <v>0</v>
      </c>
    </row>
    <row r="55" spans="1:4" s="530" customFormat="1" ht="12.75">
      <c r="A55" s="526" t="s">
        <v>934</v>
      </c>
      <c r="B55" s="527" t="s">
        <v>935</v>
      </c>
      <c r="C55" s="528">
        <v>99263</v>
      </c>
      <c r="D55" s="529">
        <v>68425</v>
      </c>
    </row>
    <row r="56" spans="1:4" ht="12.75">
      <c r="A56" s="522" t="s">
        <v>936</v>
      </c>
      <c r="B56" s="523" t="s">
        <v>937</v>
      </c>
      <c r="C56" s="524">
        <v>0</v>
      </c>
      <c r="D56" s="525">
        <v>0</v>
      </c>
    </row>
    <row r="57" spans="1:4" ht="12.75">
      <c r="A57" s="522" t="s">
        <v>938</v>
      </c>
      <c r="B57" s="523" t="s">
        <v>939</v>
      </c>
      <c r="C57" s="524">
        <v>0</v>
      </c>
      <c r="D57" s="525">
        <v>0</v>
      </c>
    </row>
    <row r="58" spans="1:4" ht="12.75">
      <c r="A58" s="522" t="s">
        <v>940</v>
      </c>
      <c r="B58" s="523" t="s">
        <v>941</v>
      </c>
      <c r="C58" s="524">
        <v>0</v>
      </c>
      <c r="D58" s="525">
        <v>0</v>
      </c>
    </row>
    <row r="59" spans="1:4" ht="12.75">
      <c r="A59" s="522" t="s">
        <v>942</v>
      </c>
      <c r="B59" s="523" t="s">
        <v>943</v>
      </c>
      <c r="C59" s="524">
        <v>0</v>
      </c>
      <c r="D59" s="525">
        <v>0</v>
      </c>
    </row>
    <row r="60" spans="1:4" ht="25.5">
      <c r="A60" s="522" t="s">
        <v>944</v>
      </c>
      <c r="B60" s="523" t="s">
        <v>0</v>
      </c>
      <c r="C60" s="524">
        <v>0</v>
      </c>
      <c r="D60" s="525">
        <v>0</v>
      </c>
    </row>
    <row r="61" spans="1:4" ht="12.75">
      <c r="A61" s="522" t="s">
        <v>1</v>
      </c>
      <c r="B61" s="523" t="s">
        <v>2</v>
      </c>
      <c r="C61" s="524">
        <v>0</v>
      </c>
      <c r="D61" s="525">
        <v>0</v>
      </c>
    </row>
    <row r="62" spans="1:4" s="530" customFormat="1" ht="12.75">
      <c r="A62" s="526" t="s">
        <v>3</v>
      </c>
      <c r="B62" s="527" t="s">
        <v>4</v>
      </c>
      <c r="C62" s="528">
        <v>0</v>
      </c>
      <c r="D62" s="529">
        <v>0</v>
      </c>
    </row>
    <row r="63" spans="1:4" ht="12.75">
      <c r="A63" s="522" t="s">
        <v>5</v>
      </c>
      <c r="B63" s="523" t="s">
        <v>6</v>
      </c>
      <c r="C63" s="524">
        <v>360</v>
      </c>
      <c r="D63" s="525">
        <v>516</v>
      </c>
    </row>
    <row r="64" spans="1:4" ht="12.75">
      <c r="A64" s="522" t="s">
        <v>7</v>
      </c>
      <c r="B64" s="523" t="s">
        <v>8</v>
      </c>
      <c r="C64" s="524">
        <v>21285</v>
      </c>
      <c r="D64" s="525">
        <v>70809</v>
      </c>
    </row>
    <row r="65" spans="1:4" ht="12.75">
      <c r="A65" s="522" t="s">
        <v>9</v>
      </c>
      <c r="B65" s="523" t="s">
        <v>10</v>
      </c>
      <c r="C65" s="524">
        <v>0</v>
      </c>
      <c r="D65" s="525">
        <v>0</v>
      </c>
    </row>
    <row r="66" spans="1:4" ht="12.75">
      <c r="A66" s="522" t="s">
        <v>11</v>
      </c>
      <c r="B66" s="523" t="s">
        <v>12</v>
      </c>
      <c r="C66" s="524">
        <v>2805</v>
      </c>
      <c r="D66" s="525">
        <v>743</v>
      </c>
    </row>
    <row r="67" spans="1:4" ht="12.75">
      <c r="A67" s="526" t="s">
        <v>13</v>
      </c>
      <c r="B67" s="527" t="s">
        <v>14</v>
      </c>
      <c r="C67" s="528">
        <v>24450</v>
      </c>
      <c r="D67" s="529">
        <v>72068</v>
      </c>
    </row>
    <row r="68" spans="1:4" ht="12.75">
      <c r="A68" s="522" t="s">
        <v>15</v>
      </c>
      <c r="B68" s="523" t="s">
        <v>16</v>
      </c>
      <c r="C68" s="524">
        <v>2905</v>
      </c>
      <c r="D68" s="525">
        <v>3117</v>
      </c>
    </row>
    <row r="69" spans="1:4" ht="12.75">
      <c r="A69" s="522" t="s">
        <v>17</v>
      </c>
      <c r="B69" s="523" t="s">
        <v>18</v>
      </c>
      <c r="C69" s="524">
        <v>124436</v>
      </c>
      <c r="D69" s="525">
        <v>82783</v>
      </c>
    </row>
    <row r="70" spans="1:4" ht="12.75">
      <c r="A70" s="522" t="s">
        <v>19</v>
      </c>
      <c r="B70" s="523" t="s">
        <v>20</v>
      </c>
      <c r="C70" s="524">
        <v>0</v>
      </c>
      <c r="D70" s="525">
        <v>0</v>
      </c>
    </row>
    <row r="71" spans="1:4" ht="12.75">
      <c r="A71" s="522" t="s">
        <v>21</v>
      </c>
      <c r="B71" s="523" t="s">
        <v>22</v>
      </c>
      <c r="C71" s="524">
        <v>0</v>
      </c>
      <c r="D71" s="525">
        <v>0</v>
      </c>
    </row>
    <row r="72" spans="1:4" ht="12.75">
      <c r="A72" s="522" t="s">
        <v>23</v>
      </c>
      <c r="B72" s="523" t="s">
        <v>24</v>
      </c>
      <c r="C72" s="524">
        <v>127341</v>
      </c>
      <c r="D72" s="525">
        <v>85900</v>
      </c>
    </row>
    <row r="73" spans="1:4" ht="13.5" thickBot="1">
      <c r="A73" s="531" t="s">
        <v>25</v>
      </c>
      <c r="B73" s="532" t="s">
        <v>26</v>
      </c>
      <c r="C73" s="533">
        <v>256823</v>
      </c>
      <c r="D73" s="534">
        <v>232250</v>
      </c>
    </row>
    <row r="74" spans="1:4" ht="13.5" thickBot="1">
      <c r="A74" s="514" t="s">
        <v>27</v>
      </c>
      <c r="B74" s="515" t="s">
        <v>28</v>
      </c>
      <c r="C74" s="535">
        <v>10501415</v>
      </c>
      <c r="D74" s="536">
        <v>10437292</v>
      </c>
    </row>
    <row r="75" spans="1:4" ht="12.75">
      <c r="A75" s="537"/>
      <c r="B75" s="538"/>
      <c r="C75" s="539"/>
      <c r="D75" s="539"/>
    </row>
    <row r="76" spans="1:4" ht="12.75">
      <c r="A76" s="540"/>
      <c r="B76" s="541"/>
      <c r="C76" s="542"/>
      <c r="D76" s="542"/>
    </row>
    <row r="77" spans="1:4" ht="12.75">
      <c r="A77" s="540"/>
      <c r="B77" s="541"/>
      <c r="C77" s="542"/>
      <c r="D77" s="542"/>
    </row>
    <row r="78" spans="1:4" ht="12.75">
      <c r="A78" s="540"/>
      <c r="B78" s="541"/>
      <c r="C78" s="542"/>
      <c r="D78" s="542"/>
    </row>
    <row r="79" spans="1:4" ht="12.75">
      <c r="A79" s="540"/>
      <c r="B79" s="541"/>
      <c r="C79" s="542"/>
      <c r="D79" s="542"/>
    </row>
    <row r="80" spans="1:4" ht="13.5" thickBot="1">
      <c r="A80" s="543"/>
      <c r="B80" s="544"/>
      <c r="C80" s="545"/>
      <c r="D80" s="545"/>
    </row>
    <row r="81" spans="1:4" ht="13.5" thickBot="1">
      <c r="A81" s="546" t="s">
        <v>835</v>
      </c>
      <c r="B81" s="547" t="s">
        <v>417</v>
      </c>
      <c r="C81" s="516"/>
      <c r="D81" s="517"/>
    </row>
    <row r="82" spans="1:4" ht="12.75">
      <c r="A82" s="518" t="s">
        <v>29</v>
      </c>
      <c r="B82" s="519" t="s">
        <v>30</v>
      </c>
      <c r="C82" s="520">
        <v>0</v>
      </c>
      <c r="D82" s="521">
        <v>42487</v>
      </c>
    </row>
    <row r="83" spans="1:4" ht="12.75">
      <c r="A83" s="522" t="s">
        <v>31</v>
      </c>
      <c r="B83" s="523" t="s">
        <v>32</v>
      </c>
      <c r="C83" s="524">
        <v>247742</v>
      </c>
      <c r="D83" s="525">
        <v>443513</v>
      </c>
    </row>
    <row r="84" spans="1:4" s="530" customFormat="1" ht="12.75">
      <c r="A84" s="526" t="s">
        <v>33</v>
      </c>
      <c r="B84" s="527" t="s">
        <v>34</v>
      </c>
      <c r="C84" s="528">
        <v>247742</v>
      </c>
      <c r="D84" s="529">
        <v>486000</v>
      </c>
    </row>
    <row r="85" spans="1:4" ht="12.75">
      <c r="A85" s="522" t="s">
        <v>35</v>
      </c>
      <c r="B85" s="523" t="s">
        <v>36</v>
      </c>
      <c r="C85" s="524">
        <v>0</v>
      </c>
      <c r="D85" s="525">
        <v>0</v>
      </c>
    </row>
    <row r="86" spans="1:4" ht="12.75">
      <c r="A86" s="522" t="s">
        <v>37</v>
      </c>
      <c r="B86" s="523" t="s">
        <v>38</v>
      </c>
      <c r="C86" s="524">
        <v>9421319</v>
      </c>
      <c r="D86" s="525">
        <v>9049693</v>
      </c>
    </row>
    <row r="87" spans="1:4" s="530" customFormat="1" ht="12.75">
      <c r="A87" s="526" t="s">
        <v>39</v>
      </c>
      <c r="B87" s="527" t="s">
        <v>40</v>
      </c>
      <c r="C87" s="528">
        <v>9421319</v>
      </c>
      <c r="D87" s="529">
        <v>9049693</v>
      </c>
    </row>
    <row r="88" spans="1:4" ht="12.75">
      <c r="A88" s="522" t="s">
        <v>41</v>
      </c>
      <c r="B88" s="523" t="s">
        <v>42</v>
      </c>
      <c r="C88" s="524">
        <v>0</v>
      </c>
      <c r="D88" s="525">
        <v>0</v>
      </c>
    </row>
    <row r="89" spans="1:4" ht="12.75">
      <c r="A89" s="522" t="s">
        <v>43</v>
      </c>
      <c r="B89" s="523" t="s">
        <v>44</v>
      </c>
      <c r="C89" s="524">
        <v>0</v>
      </c>
      <c r="D89" s="525">
        <v>0</v>
      </c>
    </row>
    <row r="90" spans="1:4" s="530" customFormat="1" ht="12.75">
      <c r="A90" s="526" t="s">
        <v>45</v>
      </c>
      <c r="B90" s="527" t="s">
        <v>46</v>
      </c>
      <c r="C90" s="528">
        <v>0</v>
      </c>
      <c r="D90" s="529">
        <v>0</v>
      </c>
    </row>
    <row r="91" spans="1:4" s="530" customFormat="1" ht="12.75">
      <c r="A91" s="526" t="s">
        <v>47</v>
      </c>
      <c r="B91" s="527" t="s">
        <v>48</v>
      </c>
      <c r="C91" s="528">
        <v>9669061</v>
      </c>
      <c r="D91" s="529">
        <v>9535693</v>
      </c>
    </row>
    <row r="92" spans="1:4" ht="12.75">
      <c r="A92" s="522" t="s">
        <v>49</v>
      </c>
      <c r="B92" s="523" t="s">
        <v>50</v>
      </c>
      <c r="C92" s="524">
        <v>64570</v>
      </c>
      <c r="D92" s="525">
        <v>31636</v>
      </c>
    </row>
    <row r="93" spans="1:4" ht="12.75">
      <c r="A93" s="522" t="s">
        <v>51</v>
      </c>
      <c r="B93" s="523" t="s">
        <v>52</v>
      </c>
      <c r="C93" s="524">
        <v>38311</v>
      </c>
      <c r="D93" s="525">
        <v>42454</v>
      </c>
    </row>
    <row r="94" spans="1:4" ht="12.75">
      <c r="A94" s="522" t="s">
        <v>53</v>
      </c>
      <c r="B94" s="523" t="s">
        <v>54</v>
      </c>
      <c r="C94" s="524">
        <v>26259</v>
      </c>
      <c r="D94" s="525">
        <v>-10818</v>
      </c>
    </row>
    <row r="95" spans="1:4" ht="12.75">
      <c r="A95" s="522" t="s">
        <v>55</v>
      </c>
      <c r="B95" s="523" t="s">
        <v>56</v>
      </c>
      <c r="C95" s="524">
        <v>0</v>
      </c>
      <c r="D95" s="525">
        <v>36281</v>
      </c>
    </row>
    <row r="96" spans="1:4" ht="12.75">
      <c r="A96" s="522" t="s">
        <v>57</v>
      </c>
      <c r="B96" s="523" t="s">
        <v>58</v>
      </c>
      <c r="C96" s="524">
        <v>0</v>
      </c>
      <c r="D96" s="525">
        <v>0</v>
      </c>
    </row>
    <row r="97" spans="1:4" ht="12.75">
      <c r="A97" s="522" t="s">
        <v>59</v>
      </c>
      <c r="B97" s="523" t="s">
        <v>60</v>
      </c>
      <c r="C97" s="524">
        <v>0</v>
      </c>
      <c r="D97" s="525">
        <v>0</v>
      </c>
    </row>
    <row r="98" spans="1:4" ht="12.75">
      <c r="A98" s="522" t="s">
        <v>61</v>
      </c>
      <c r="B98" s="523" t="s">
        <v>62</v>
      </c>
      <c r="C98" s="524">
        <v>0</v>
      </c>
      <c r="D98" s="525">
        <v>0</v>
      </c>
    </row>
    <row r="99" spans="1:4" s="530" customFormat="1" ht="12.75">
      <c r="A99" s="526" t="s">
        <v>63</v>
      </c>
      <c r="B99" s="527" t="s">
        <v>64</v>
      </c>
      <c r="C99" s="528">
        <v>64570</v>
      </c>
      <c r="D99" s="529">
        <v>67917</v>
      </c>
    </row>
    <row r="100" spans="1:4" ht="12.75">
      <c r="A100" s="522" t="s">
        <v>65</v>
      </c>
      <c r="B100" s="523" t="s">
        <v>86</v>
      </c>
      <c r="C100" s="524">
        <v>0</v>
      </c>
      <c r="D100" s="525">
        <v>0</v>
      </c>
    </row>
    <row r="101" spans="1:4" ht="12.75">
      <c r="A101" s="522" t="s">
        <v>87</v>
      </c>
      <c r="B101" s="523" t="s">
        <v>88</v>
      </c>
      <c r="C101" s="524">
        <v>0</v>
      </c>
      <c r="D101" s="525">
        <v>0</v>
      </c>
    </row>
    <row r="102" spans="1:4" ht="12.75">
      <c r="A102" s="522" t="s">
        <v>89</v>
      </c>
      <c r="B102" s="523" t="s">
        <v>90</v>
      </c>
      <c r="C102" s="524">
        <v>0</v>
      </c>
      <c r="D102" s="525">
        <v>0</v>
      </c>
    </row>
    <row r="103" spans="1:4" ht="12.75">
      <c r="A103" s="522" t="s">
        <v>91</v>
      </c>
      <c r="B103" s="523" t="s">
        <v>92</v>
      </c>
      <c r="C103" s="524">
        <v>0</v>
      </c>
      <c r="D103" s="525">
        <v>0</v>
      </c>
    </row>
    <row r="104" spans="1:4" ht="12.75">
      <c r="A104" s="522" t="s">
        <v>93</v>
      </c>
      <c r="B104" s="523" t="s">
        <v>94</v>
      </c>
      <c r="C104" s="524">
        <v>0</v>
      </c>
      <c r="D104" s="525">
        <v>0</v>
      </c>
    </row>
    <row r="105" spans="1:4" ht="12.75">
      <c r="A105" s="522" t="s">
        <v>95</v>
      </c>
      <c r="B105" s="523" t="s">
        <v>96</v>
      </c>
      <c r="C105" s="524">
        <v>0</v>
      </c>
      <c r="D105" s="525">
        <v>0</v>
      </c>
    </row>
    <row r="106" spans="1:4" s="530" customFormat="1" ht="12.75">
      <c r="A106" s="526" t="s">
        <v>97</v>
      </c>
      <c r="B106" s="527" t="s">
        <v>98</v>
      </c>
      <c r="C106" s="528">
        <v>0</v>
      </c>
      <c r="D106" s="529">
        <v>0</v>
      </c>
    </row>
    <row r="107" spans="1:4" s="530" customFormat="1" ht="12.75">
      <c r="A107" s="526" t="s">
        <v>99</v>
      </c>
      <c r="B107" s="527" t="s">
        <v>100</v>
      </c>
      <c r="C107" s="528">
        <v>64570</v>
      </c>
      <c r="D107" s="529">
        <v>67917</v>
      </c>
    </row>
    <row r="108" spans="1:4" ht="12.75">
      <c r="A108" s="522" t="s">
        <v>101</v>
      </c>
      <c r="B108" s="523" t="s">
        <v>102</v>
      </c>
      <c r="C108" s="524">
        <v>0</v>
      </c>
      <c r="D108" s="525">
        <v>0</v>
      </c>
    </row>
    <row r="109" spans="1:4" ht="12.75">
      <c r="A109" s="522" t="s">
        <v>103</v>
      </c>
      <c r="B109" s="523" t="s">
        <v>104</v>
      </c>
      <c r="C109" s="524">
        <v>0</v>
      </c>
      <c r="D109" s="525">
        <v>0</v>
      </c>
    </row>
    <row r="110" spans="1:4" ht="12.75">
      <c r="A110" s="522" t="s">
        <v>105</v>
      </c>
      <c r="B110" s="523" t="s">
        <v>106</v>
      </c>
      <c r="C110" s="524">
        <v>0</v>
      </c>
      <c r="D110" s="525">
        <v>0</v>
      </c>
    </row>
    <row r="111" spans="1:4" ht="12.75">
      <c r="A111" s="522" t="s">
        <v>107</v>
      </c>
      <c r="B111" s="523" t="s">
        <v>108</v>
      </c>
      <c r="C111" s="524">
        <v>442113</v>
      </c>
      <c r="D111" s="525">
        <v>469855</v>
      </c>
    </row>
    <row r="112" spans="1:4" ht="12.75">
      <c r="A112" s="522" t="s">
        <v>109</v>
      </c>
      <c r="B112" s="523" t="s">
        <v>110</v>
      </c>
      <c r="C112" s="524">
        <v>0</v>
      </c>
      <c r="D112" s="525">
        <v>0</v>
      </c>
    </row>
    <row r="113" spans="1:4" ht="12.75">
      <c r="A113" s="522" t="s">
        <v>111</v>
      </c>
      <c r="B113" s="523" t="s">
        <v>112</v>
      </c>
      <c r="C113" s="524">
        <v>0</v>
      </c>
      <c r="D113" s="525">
        <v>0</v>
      </c>
    </row>
    <row r="114" spans="1:4" s="530" customFormat="1" ht="12.75">
      <c r="A114" s="526" t="s">
        <v>113</v>
      </c>
      <c r="B114" s="527" t="s">
        <v>114</v>
      </c>
      <c r="C114" s="528">
        <v>442113</v>
      </c>
      <c r="D114" s="529">
        <v>469855</v>
      </c>
    </row>
    <row r="115" spans="1:4" ht="12.75">
      <c r="A115" s="522" t="s">
        <v>115</v>
      </c>
      <c r="B115" s="523" t="s">
        <v>116</v>
      </c>
      <c r="C115" s="524">
        <v>0</v>
      </c>
      <c r="D115" s="525">
        <v>0</v>
      </c>
    </row>
    <row r="116" spans="1:4" ht="12.75">
      <c r="A116" s="522" t="s">
        <v>117</v>
      </c>
      <c r="B116" s="523" t="s">
        <v>118</v>
      </c>
      <c r="C116" s="524">
        <v>92020</v>
      </c>
      <c r="D116" s="525">
        <v>84084</v>
      </c>
    </row>
    <row r="117" spans="1:4" ht="25.5">
      <c r="A117" s="522" t="s">
        <v>119</v>
      </c>
      <c r="B117" s="523" t="s">
        <v>120</v>
      </c>
      <c r="C117" s="524">
        <v>0</v>
      </c>
      <c r="D117" s="525">
        <v>0</v>
      </c>
    </row>
    <row r="118" spans="1:4" ht="12.75">
      <c r="A118" s="522" t="s">
        <v>121</v>
      </c>
      <c r="B118" s="523" t="s">
        <v>122</v>
      </c>
      <c r="C118" s="524">
        <v>2043</v>
      </c>
      <c r="D118" s="525">
        <v>79247</v>
      </c>
    </row>
    <row r="119" spans="1:4" ht="12.75">
      <c r="A119" s="522" t="s">
        <v>123</v>
      </c>
      <c r="B119" s="523" t="s">
        <v>124</v>
      </c>
      <c r="C119" s="524">
        <v>1673</v>
      </c>
      <c r="D119" s="525">
        <v>78659</v>
      </c>
    </row>
    <row r="120" spans="1:4" ht="12.75">
      <c r="A120" s="522" t="s">
        <v>125</v>
      </c>
      <c r="B120" s="523" t="s">
        <v>126</v>
      </c>
      <c r="C120" s="524">
        <v>370</v>
      </c>
      <c r="D120" s="525">
        <v>588</v>
      </c>
    </row>
    <row r="121" spans="1:4" ht="12.75">
      <c r="A121" s="522" t="s">
        <v>127</v>
      </c>
      <c r="B121" s="523" t="s">
        <v>128</v>
      </c>
      <c r="C121" s="524">
        <v>144387</v>
      </c>
      <c r="D121" s="525">
        <v>110445</v>
      </c>
    </row>
    <row r="122" spans="1:4" ht="12.75">
      <c r="A122" s="522" t="s">
        <v>129</v>
      </c>
      <c r="B122" s="523" t="s">
        <v>130</v>
      </c>
      <c r="C122" s="524">
        <v>0</v>
      </c>
      <c r="D122" s="525">
        <v>0</v>
      </c>
    </row>
    <row r="123" spans="1:4" ht="12.75">
      <c r="A123" s="522" t="s">
        <v>131</v>
      </c>
      <c r="B123" s="523" t="s">
        <v>139</v>
      </c>
      <c r="C123" s="524">
        <v>0</v>
      </c>
      <c r="D123" s="525">
        <v>0</v>
      </c>
    </row>
    <row r="124" spans="1:4" ht="12.75">
      <c r="A124" s="522" t="s">
        <v>140</v>
      </c>
      <c r="B124" s="523" t="s">
        <v>141</v>
      </c>
      <c r="C124" s="524">
        <v>0</v>
      </c>
      <c r="D124" s="525">
        <v>0</v>
      </c>
    </row>
    <row r="125" spans="1:4" ht="12.75">
      <c r="A125" s="522" t="s">
        <v>142</v>
      </c>
      <c r="B125" s="523" t="s">
        <v>143</v>
      </c>
      <c r="C125" s="524">
        <v>62783</v>
      </c>
      <c r="D125" s="525">
        <v>44091</v>
      </c>
    </row>
    <row r="126" spans="1:4" ht="12.75">
      <c r="A126" s="522" t="s">
        <v>144</v>
      </c>
      <c r="B126" s="523" t="s">
        <v>145</v>
      </c>
      <c r="C126" s="524">
        <v>0</v>
      </c>
      <c r="D126" s="525">
        <v>0</v>
      </c>
    </row>
    <row r="127" spans="1:4" ht="12.75">
      <c r="A127" s="522" t="s">
        <v>146</v>
      </c>
      <c r="B127" s="523" t="s">
        <v>147</v>
      </c>
      <c r="C127" s="524">
        <v>11096</v>
      </c>
      <c r="D127" s="525">
        <v>11096</v>
      </c>
    </row>
    <row r="128" spans="1:4" ht="12.75">
      <c r="A128" s="522" t="s">
        <v>148</v>
      </c>
      <c r="B128" s="523" t="s">
        <v>149</v>
      </c>
      <c r="C128" s="524">
        <v>0</v>
      </c>
      <c r="D128" s="525">
        <v>0</v>
      </c>
    </row>
    <row r="129" spans="1:4" ht="12.75">
      <c r="A129" s="522" t="s">
        <v>150</v>
      </c>
      <c r="B129" s="523" t="s">
        <v>151</v>
      </c>
      <c r="C129" s="524">
        <v>0</v>
      </c>
      <c r="D129" s="525">
        <v>0</v>
      </c>
    </row>
    <row r="130" spans="1:4" ht="12.75">
      <c r="A130" s="522" t="s">
        <v>152</v>
      </c>
      <c r="B130" s="523" t="s">
        <v>153</v>
      </c>
      <c r="C130" s="524">
        <v>0</v>
      </c>
      <c r="D130" s="525">
        <v>0</v>
      </c>
    </row>
    <row r="131" spans="1:4" ht="12.75">
      <c r="A131" s="522" t="s">
        <v>154</v>
      </c>
      <c r="B131" s="523" t="s">
        <v>155</v>
      </c>
      <c r="C131" s="524">
        <v>0</v>
      </c>
      <c r="D131" s="525">
        <v>0</v>
      </c>
    </row>
    <row r="132" spans="1:4" ht="25.5">
      <c r="A132" s="522" t="s">
        <v>156</v>
      </c>
      <c r="B132" s="523" t="s">
        <v>157</v>
      </c>
      <c r="C132" s="524">
        <v>0</v>
      </c>
      <c r="D132" s="525">
        <v>0</v>
      </c>
    </row>
    <row r="133" spans="1:4" ht="25.5">
      <c r="A133" s="522" t="s">
        <v>158</v>
      </c>
      <c r="B133" s="523" t="s">
        <v>159</v>
      </c>
      <c r="C133" s="524">
        <v>0</v>
      </c>
      <c r="D133" s="525">
        <v>0</v>
      </c>
    </row>
    <row r="134" spans="1:4" ht="25.5">
      <c r="A134" s="522" t="s">
        <v>160</v>
      </c>
      <c r="B134" s="523" t="s">
        <v>161</v>
      </c>
      <c r="C134" s="524">
        <v>68128</v>
      </c>
      <c r="D134" s="525">
        <v>53202</v>
      </c>
    </row>
    <row r="135" spans="1:4" ht="25.5">
      <c r="A135" s="522" t="s">
        <v>162</v>
      </c>
      <c r="B135" s="523" t="s">
        <v>163</v>
      </c>
      <c r="C135" s="524">
        <v>0</v>
      </c>
      <c r="D135" s="525">
        <v>0</v>
      </c>
    </row>
    <row r="136" spans="1:4" ht="12.75">
      <c r="A136" s="522" t="s">
        <v>164</v>
      </c>
      <c r="B136" s="523" t="s">
        <v>165</v>
      </c>
      <c r="C136" s="524">
        <v>0</v>
      </c>
      <c r="D136" s="525">
        <v>0</v>
      </c>
    </row>
    <row r="137" spans="1:4" ht="12.75">
      <c r="A137" s="522" t="s">
        <v>166</v>
      </c>
      <c r="B137" s="523" t="s">
        <v>167</v>
      </c>
      <c r="C137" s="524">
        <v>2380</v>
      </c>
      <c r="D137" s="525">
        <v>2056</v>
      </c>
    </row>
    <row r="138" spans="1:4" ht="12.75">
      <c r="A138" s="522" t="s">
        <v>168</v>
      </c>
      <c r="B138" s="523" t="s">
        <v>169</v>
      </c>
      <c r="C138" s="524">
        <v>0</v>
      </c>
      <c r="D138" s="525">
        <v>0</v>
      </c>
    </row>
    <row r="139" spans="1:4" ht="12.75">
      <c r="A139" s="522" t="s">
        <v>170</v>
      </c>
      <c r="B139" s="523" t="s">
        <v>171</v>
      </c>
      <c r="C139" s="524">
        <v>0</v>
      </c>
      <c r="D139" s="525">
        <v>0</v>
      </c>
    </row>
    <row r="140" spans="1:4" s="530" customFormat="1" ht="12.75">
      <c r="A140" s="526" t="s">
        <v>172</v>
      </c>
      <c r="B140" s="527" t="s">
        <v>173</v>
      </c>
      <c r="C140" s="528">
        <v>238450</v>
      </c>
      <c r="D140" s="529">
        <v>273776</v>
      </c>
    </row>
    <row r="141" spans="1:4" ht="12.75">
      <c r="A141" s="522" t="s">
        <v>174</v>
      </c>
      <c r="B141" s="523" t="s">
        <v>175</v>
      </c>
      <c r="C141" s="524">
        <v>611</v>
      </c>
      <c r="D141" s="525">
        <v>5697</v>
      </c>
    </row>
    <row r="142" spans="1:4" ht="12.75">
      <c r="A142" s="522" t="s">
        <v>176</v>
      </c>
      <c r="B142" s="523" t="s">
        <v>177</v>
      </c>
      <c r="C142" s="524">
        <v>83805</v>
      </c>
      <c r="D142" s="525">
        <v>83611</v>
      </c>
    </row>
    <row r="143" spans="1:4" ht="12.75">
      <c r="A143" s="522" t="s">
        <v>178</v>
      </c>
      <c r="B143" s="523" t="s">
        <v>179</v>
      </c>
      <c r="C143" s="524">
        <v>0</v>
      </c>
      <c r="D143" s="525">
        <v>0</v>
      </c>
    </row>
    <row r="144" spans="1:4" ht="12.75">
      <c r="A144" s="522" t="s">
        <v>180</v>
      </c>
      <c r="B144" s="523" t="s">
        <v>181</v>
      </c>
      <c r="C144" s="524">
        <v>2805</v>
      </c>
      <c r="D144" s="525">
        <v>743</v>
      </c>
    </row>
    <row r="145" spans="1:4" ht="12.75">
      <c r="A145" s="522" t="s">
        <v>182</v>
      </c>
      <c r="B145" s="523" t="s">
        <v>183</v>
      </c>
      <c r="C145" s="524">
        <v>990</v>
      </c>
      <c r="D145" s="525">
        <v>30</v>
      </c>
    </row>
    <row r="146" spans="1:4" ht="12.75">
      <c r="A146" s="522" t="s">
        <v>184</v>
      </c>
      <c r="B146" s="523" t="s">
        <v>185</v>
      </c>
      <c r="C146" s="524">
        <v>0</v>
      </c>
      <c r="D146" s="525">
        <v>0</v>
      </c>
    </row>
    <row r="147" spans="1:4" s="530" customFormat="1" ht="12.75">
      <c r="A147" s="526" t="s">
        <v>186</v>
      </c>
      <c r="B147" s="527" t="s">
        <v>187</v>
      </c>
      <c r="C147" s="528">
        <v>87221</v>
      </c>
      <c r="D147" s="529">
        <v>90051</v>
      </c>
    </row>
    <row r="148" spans="1:4" s="530" customFormat="1" ht="13.5" thickBot="1">
      <c r="A148" s="548" t="s">
        <v>188</v>
      </c>
      <c r="B148" s="549" t="s">
        <v>189</v>
      </c>
      <c r="C148" s="550">
        <v>767784</v>
      </c>
      <c r="D148" s="551">
        <v>833682</v>
      </c>
    </row>
    <row r="149" spans="1:4" s="530" customFormat="1" ht="13.5" thickBot="1">
      <c r="A149" s="552" t="s">
        <v>190</v>
      </c>
      <c r="B149" s="553" t="s">
        <v>191</v>
      </c>
      <c r="C149" s="554">
        <v>10501415</v>
      </c>
      <c r="D149" s="555">
        <v>10437292</v>
      </c>
    </row>
  </sheetData>
  <mergeCells count="2">
    <mergeCell ref="A2:D2"/>
    <mergeCell ref="A1:E1"/>
  </mergeCells>
  <printOptions/>
  <pageMargins left="0" right="0" top="0" bottom="0" header="0.5118110236220472" footer="0.5118110236220472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2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84" customWidth="1"/>
    <col min="2" max="21" width="9.57421875" style="216" customWidth="1"/>
    <col min="22" max="23" width="10.8515625" style="376" customWidth="1"/>
    <col min="24" max="16384" width="11.57421875" style="84" customWidth="1"/>
  </cols>
  <sheetData>
    <row r="1" spans="1:21" ht="12.75">
      <c r="A1" s="503" t="s">
        <v>76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3" ht="14.2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665"/>
      <c r="W2" s="665"/>
    </row>
    <row r="3" spans="1:23" ht="18">
      <c r="A3" s="666" t="s">
        <v>651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</row>
    <row r="4" ht="18">
      <c r="A4" s="83"/>
    </row>
    <row r="5" spans="22:23" ht="12.75">
      <c r="V5" s="667" t="s">
        <v>273</v>
      </c>
      <c r="W5" s="667"/>
    </row>
    <row r="6" spans="1:23" ht="12.75">
      <c r="A6" s="672" t="s">
        <v>343</v>
      </c>
      <c r="B6" s="664" t="s">
        <v>344</v>
      </c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664"/>
      <c r="Q6" s="664"/>
      <c r="R6" s="664"/>
      <c r="S6" s="664"/>
      <c r="T6" s="664"/>
      <c r="U6" s="664"/>
      <c r="V6" s="664"/>
      <c r="W6" s="664"/>
    </row>
    <row r="7" spans="1:23" ht="12.75" customHeight="1">
      <c r="A7" s="672"/>
      <c r="B7" s="663" t="s">
        <v>270</v>
      </c>
      <c r="C7" s="663"/>
      <c r="D7" s="663" t="s">
        <v>234</v>
      </c>
      <c r="E7" s="663"/>
      <c r="F7" s="663" t="s">
        <v>654</v>
      </c>
      <c r="G7" s="663"/>
      <c r="H7" s="663" t="s">
        <v>276</v>
      </c>
      <c r="I7" s="663"/>
      <c r="J7" s="663" t="s">
        <v>655</v>
      </c>
      <c r="K7" s="663"/>
      <c r="L7" s="663" t="s">
        <v>345</v>
      </c>
      <c r="M7" s="663"/>
      <c r="N7" s="663" t="s">
        <v>346</v>
      </c>
      <c r="O7" s="663"/>
      <c r="P7" s="663" t="s">
        <v>257</v>
      </c>
      <c r="Q7" s="663"/>
      <c r="R7" s="668" t="s">
        <v>661</v>
      </c>
      <c r="S7" s="669"/>
      <c r="T7" s="663" t="s">
        <v>271</v>
      </c>
      <c r="U7" s="663"/>
      <c r="V7" s="671" t="s">
        <v>337</v>
      </c>
      <c r="W7" s="671"/>
    </row>
    <row r="8" spans="1:23" ht="12.75">
      <c r="A8" s="672"/>
      <c r="B8" s="217" t="s">
        <v>347</v>
      </c>
      <c r="C8" s="217" t="s">
        <v>348</v>
      </c>
      <c r="D8" s="217" t="s">
        <v>347</v>
      </c>
      <c r="E8" s="217" t="s">
        <v>348</v>
      </c>
      <c r="F8" s="217" t="s">
        <v>347</v>
      </c>
      <c r="G8" s="217" t="s">
        <v>348</v>
      </c>
      <c r="H8" s="217" t="s">
        <v>347</v>
      </c>
      <c r="I8" s="217" t="s">
        <v>348</v>
      </c>
      <c r="J8" s="217" t="s">
        <v>347</v>
      </c>
      <c r="K8" s="217" t="s">
        <v>348</v>
      </c>
      <c r="L8" s="217" t="s">
        <v>347</v>
      </c>
      <c r="M8" s="217" t="s">
        <v>348</v>
      </c>
      <c r="N8" s="217" t="s">
        <v>347</v>
      </c>
      <c r="O8" s="217" t="s">
        <v>348</v>
      </c>
      <c r="P8" s="217" t="s">
        <v>347</v>
      </c>
      <c r="Q8" s="217" t="s">
        <v>348</v>
      </c>
      <c r="R8" s="217" t="s">
        <v>347</v>
      </c>
      <c r="S8" s="217" t="s">
        <v>348</v>
      </c>
      <c r="T8" s="217" t="s">
        <v>347</v>
      </c>
      <c r="U8" s="217" t="s">
        <v>348</v>
      </c>
      <c r="V8" s="377" t="s">
        <v>347</v>
      </c>
      <c r="W8" s="377" t="s">
        <v>348</v>
      </c>
    </row>
    <row r="9" spans="1:23" ht="12.75">
      <c r="A9" s="85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378"/>
      <c r="W9" s="378"/>
    </row>
    <row r="10" spans="1:23" ht="16.5" customHeight="1">
      <c r="A10" s="85" t="s">
        <v>349</v>
      </c>
      <c r="B10" s="219">
        <v>183</v>
      </c>
      <c r="C10" s="219">
        <v>126</v>
      </c>
      <c r="D10" s="219">
        <v>0</v>
      </c>
      <c r="E10" s="219">
        <v>0</v>
      </c>
      <c r="F10" s="219">
        <v>0</v>
      </c>
      <c r="G10" s="219">
        <v>0</v>
      </c>
      <c r="H10" s="219">
        <v>0</v>
      </c>
      <c r="I10" s="219">
        <v>0</v>
      </c>
      <c r="J10" s="219">
        <v>0</v>
      </c>
      <c r="K10" s="219">
        <v>4928</v>
      </c>
      <c r="L10" s="219">
        <v>574</v>
      </c>
      <c r="M10" s="219">
        <v>339</v>
      </c>
      <c r="N10" s="219">
        <v>172</v>
      </c>
      <c r="O10" s="219">
        <v>125</v>
      </c>
      <c r="P10" s="219">
        <v>16433</v>
      </c>
      <c r="Q10" s="219">
        <v>17119</v>
      </c>
      <c r="R10" s="219">
        <v>0</v>
      </c>
      <c r="S10" s="219">
        <v>0</v>
      </c>
      <c r="T10" s="219">
        <v>20731</v>
      </c>
      <c r="U10" s="219">
        <v>8786</v>
      </c>
      <c r="V10" s="379">
        <f>D10+F10+H10+J10+R10+B10+L10+N10+P10+T10</f>
        <v>38093</v>
      </c>
      <c r="W10" s="379">
        <f>E10+G10+I10+K10+S10+C10+M10+O10+Q10+U10</f>
        <v>31423</v>
      </c>
    </row>
    <row r="11" spans="1:23" ht="16.5" customHeight="1">
      <c r="A11" s="85" t="s">
        <v>350</v>
      </c>
      <c r="B11" s="219">
        <v>278284</v>
      </c>
      <c r="C11" s="219">
        <v>270510</v>
      </c>
      <c r="D11" s="219">
        <v>94748</v>
      </c>
      <c r="E11" s="219">
        <v>91891</v>
      </c>
      <c r="F11" s="219">
        <v>45497</v>
      </c>
      <c r="G11" s="219">
        <v>44093</v>
      </c>
      <c r="H11" s="219">
        <v>83107</v>
      </c>
      <c r="I11" s="219">
        <v>80955</v>
      </c>
      <c r="J11" s="219">
        <v>435495</v>
      </c>
      <c r="K11" s="219">
        <v>425813</v>
      </c>
      <c r="L11" s="219">
        <v>37865</v>
      </c>
      <c r="M11" s="219">
        <v>36765</v>
      </c>
      <c r="N11" s="219">
        <v>0</v>
      </c>
      <c r="O11" s="219">
        <v>0</v>
      </c>
      <c r="P11" s="219">
        <v>6132103</v>
      </c>
      <c r="Q11" s="219">
        <v>6021760</v>
      </c>
      <c r="R11" s="219">
        <v>0</v>
      </c>
      <c r="S11" s="219">
        <v>0</v>
      </c>
      <c r="T11" s="219">
        <v>0</v>
      </c>
      <c r="U11" s="219">
        <v>0</v>
      </c>
      <c r="V11" s="379">
        <f aca="true" t="shared" si="0" ref="V11:V16">D11+F11+H11+J11+R11+B11+L11+N11+P11+T11</f>
        <v>7107099</v>
      </c>
      <c r="W11" s="379">
        <f aca="true" t="shared" si="1" ref="W11:W16">E11+G11+I11+K11+S11+C11+M11+O11+Q11+U11</f>
        <v>6971787</v>
      </c>
    </row>
    <row r="12" spans="1:23" ht="16.5" customHeight="1">
      <c r="A12" s="85" t="s">
        <v>351</v>
      </c>
      <c r="B12" s="219">
        <v>15440</v>
      </c>
      <c r="C12" s="219">
        <v>13145</v>
      </c>
      <c r="D12" s="219">
        <v>5412</v>
      </c>
      <c r="E12" s="219">
        <v>3021</v>
      </c>
      <c r="F12" s="219">
        <v>1419</v>
      </c>
      <c r="G12" s="219">
        <v>1021</v>
      </c>
      <c r="H12" s="219">
        <v>2515</v>
      </c>
      <c r="I12" s="219">
        <v>1761</v>
      </c>
      <c r="J12" s="219">
        <v>11869</v>
      </c>
      <c r="K12" s="219">
        <v>11344</v>
      </c>
      <c r="L12" s="219">
        <v>30008</v>
      </c>
      <c r="M12" s="219">
        <v>33285</v>
      </c>
      <c r="N12" s="219">
        <v>3176</v>
      </c>
      <c r="O12" s="219">
        <v>7196</v>
      </c>
      <c r="P12" s="219">
        <v>65473</v>
      </c>
      <c r="Q12" s="219">
        <v>59324</v>
      </c>
      <c r="R12" s="219">
        <v>2139</v>
      </c>
      <c r="S12" s="219">
        <v>1355</v>
      </c>
      <c r="T12" s="219">
        <v>232</v>
      </c>
      <c r="U12" s="219">
        <v>621</v>
      </c>
      <c r="V12" s="379">
        <f t="shared" si="0"/>
        <v>137683</v>
      </c>
      <c r="W12" s="379">
        <f t="shared" si="1"/>
        <v>132073</v>
      </c>
    </row>
    <row r="13" spans="1:23" ht="16.5" customHeight="1">
      <c r="A13" s="85" t="s">
        <v>352</v>
      </c>
      <c r="B13" s="219">
        <v>40257</v>
      </c>
      <c r="C13" s="219">
        <v>23321</v>
      </c>
      <c r="D13" s="220">
        <v>0</v>
      </c>
      <c r="E13" s="220">
        <v>0</v>
      </c>
      <c r="F13" s="220">
        <v>0</v>
      </c>
      <c r="G13" s="220">
        <v>0</v>
      </c>
      <c r="H13" s="219">
        <v>0</v>
      </c>
      <c r="I13" s="219">
        <v>0</v>
      </c>
      <c r="J13" s="219">
        <v>0</v>
      </c>
      <c r="K13" s="219">
        <v>0</v>
      </c>
      <c r="L13" s="219">
        <v>237</v>
      </c>
      <c r="M13" s="219">
        <v>0</v>
      </c>
      <c r="N13" s="219">
        <v>2283</v>
      </c>
      <c r="O13" s="219">
        <v>1165</v>
      </c>
      <c r="P13" s="219">
        <v>33932</v>
      </c>
      <c r="Q13" s="219">
        <v>25788</v>
      </c>
      <c r="R13" s="219">
        <v>0</v>
      </c>
      <c r="S13" s="219">
        <v>0</v>
      </c>
      <c r="T13" s="219">
        <v>0</v>
      </c>
      <c r="U13" s="219">
        <v>7919</v>
      </c>
      <c r="V13" s="379">
        <f t="shared" si="0"/>
        <v>76709</v>
      </c>
      <c r="W13" s="379">
        <f t="shared" si="1"/>
        <v>58193</v>
      </c>
    </row>
    <row r="14" spans="1:23" ht="16.5" customHeight="1">
      <c r="A14" s="85" t="s">
        <v>353</v>
      </c>
      <c r="B14" s="220">
        <v>33472</v>
      </c>
      <c r="C14" s="220">
        <v>0</v>
      </c>
      <c r="D14" s="220">
        <v>0</v>
      </c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19">
        <v>0</v>
      </c>
      <c r="K14" s="219">
        <v>0</v>
      </c>
      <c r="L14" s="220">
        <v>0</v>
      </c>
      <c r="M14" s="220">
        <v>0</v>
      </c>
      <c r="N14" s="219">
        <v>0</v>
      </c>
      <c r="O14" s="219">
        <v>0</v>
      </c>
      <c r="P14" s="219">
        <v>65125</v>
      </c>
      <c r="Q14" s="219">
        <v>186174</v>
      </c>
      <c r="R14" s="219">
        <v>0</v>
      </c>
      <c r="S14" s="219">
        <v>0</v>
      </c>
      <c r="T14" s="220">
        <v>493224</v>
      </c>
      <c r="U14" s="220">
        <v>568089</v>
      </c>
      <c r="V14" s="379">
        <f t="shared" si="0"/>
        <v>591821</v>
      </c>
      <c r="W14" s="379">
        <f t="shared" si="1"/>
        <v>754263</v>
      </c>
    </row>
    <row r="15" spans="1:23" ht="16.5" customHeight="1">
      <c r="A15" s="85" t="s">
        <v>354</v>
      </c>
      <c r="B15" s="220">
        <v>0</v>
      </c>
      <c r="C15" s="220">
        <v>0</v>
      </c>
      <c r="D15" s="220">
        <v>0</v>
      </c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19">
        <v>0</v>
      </c>
      <c r="K15" s="219">
        <v>0</v>
      </c>
      <c r="L15" s="220">
        <v>0</v>
      </c>
      <c r="M15" s="220">
        <v>0</v>
      </c>
      <c r="N15" s="219">
        <v>0</v>
      </c>
      <c r="O15" s="219">
        <v>0</v>
      </c>
      <c r="P15" s="219">
        <v>63276</v>
      </c>
      <c r="Q15" s="219">
        <v>78971</v>
      </c>
      <c r="R15" s="219">
        <v>0</v>
      </c>
      <c r="S15" s="219">
        <v>0</v>
      </c>
      <c r="T15" s="220">
        <v>0</v>
      </c>
      <c r="U15" s="220">
        <v>0</v>
      </c>
      <c r="V15" s="379">
        <f t="shared" si="0"/>
        <v>63276</v>
      </c>
      <c r="W15" s="379">
        <f t="shared" si="1"/>
        <v>78971</v>
      </c>
    </row>
    <row r="16" spans="1:23" ht="16.5" customHeight="1">
      <c r="A16" s="85" t="s">
        <v>355</v>
      </c>
      <c r="B16" s="220">
        <v>0</v>
      </c>
      <c r="C16" s="220">
        <v>0</v>
      </c>
      <c r="D16" s="220">
        <v>0</v>
      </c>
      <c r="E16" s="220">
        <v>0</v>
      </c>
      <c r="F16" s="220">
        <v>0</v>
      </c>
      <c r="G16" s="220">
        <v>0</v>
      </c>
      <c r="H16" s="220">
        <v>0</v>
      </c>
      <c r="I16" s="220">
        <v>0</v>
      </c>
      <c r="J16" s="219">
        <v>0</v>
      </c>
      <c r="K16" s="219">
        <v>0</v>
      </c>
      <c r="L16" s="220">
        <v>0</v>
      </c>
      <c r="M16" s="220">
        <v>0</v>
      </c>
      <c r="N16" s="219">
        <v>0</v>
      </c>
      <c r="O16" s="219">
        <v>0</v>
      </c>
      <c r="P16" s="219">
        <v>2228929</v>
      </c>
      <c r="Q16" s="219">
        <v>2177769</v>
      </c>
      <c r="R16" s="219">
        <v>982</v>
      </c>
      <c r="S16" s="219">
        <v>563</v>
      </c>
      <c r="T16" s="220">
        <v>0</v>
      </c>
      <c r="U16" s="220">
        <v>0</v>
      </c>
      <c r="V16" s="379">
        <f t="shared" si="0"/>
        <v>2229911</v>
      </c>
      <c r="W16" s="379">
        <f t="shared" si="1"/>
        <v>2178332</v>
      </c>
    </row>
    <row r="17" spans="1:23" ht="16.5" customHeight="1">
      <c r="A17" s="86" t="s">
        <v>356</v>
      </c>
      <c r="B17" s="221">
        <f aca="true" t="shared" si="2" ref="B17:W17">SUM(B10:B16)</f>
        <v>367636</v>
      </c>
      <c r="C17" s="221">
        <f t="shared" si="2"/>
        <v>307102</v>
      </c>
      <c r="D17" s="221">
        <f aca="true" t="shared" si="3" ref="D17:K17">SUM(D10:D16)</f>
        <v>100160</v>
      </c>
      <c r="E17" s="221">
        <f t="shared" si="3"/>
        <v>94912</v>
      </c>
      <c r="F17" s="221">
        <f t="shared" si="3"/>
        <v>46916</v>
      </c>
      <c r="G17" s="221">
        <f t="shared" si="3"/>
        <v>45114</v>
      </c>
      <c r="H17" s="221">
        <f t="shared" si="3"/>
        <v>85622</v>
      </c>
      <c r="I17" s="221">
        <f t="shared" si="3"/>
        <v>82716</v>
      </c>
      <c r="J17" s="221">
        <f t="shared" si="3"/>
        <v>447364</v>
      </c>
      <c r="K17" s="221">
        <f t="shared" si="3"/>
        <v>442085</v>
      </c>
      <c r="L17" s="221">
        <f t="shared" si="2"/>
        <v>68684</v>
      </c>
      <c r="M17" s="221">
        <f t="shared" si="2"/>
        <v>70389</v>
      </c>
      <c r="N17" s="221">
        <f t="shared" si="2"/>
        <v>5631</v>
      </c>
      <c r="O17" s="221">
        <f t="shared" si="2"/>
        <v>8486</v>
      </c>
      <c r="P17" s="221">
        <f t="shared" si="2"/>
        <v>8605271</v>
      </c>
      <c r="Q17" s="221">
        <f t="shared" si="2"/>
        <v>8566905</v>
      </c>
      <c r="R17" s="221">
        <f>SUM(R10:R16)</f>
        <v>3121</v>
      </c>
      <c r="S17" s="221">
        <f>SUM(S10:S16)</f>
        <v>1918</v>
      </c>
      <c r="T17" s="221">
        <f t="shared" si="2"/>
        <v>514187</v>
      </c>
      <c r="U17" s="221">
        <f t="shared" si="2"/>
        <v>585415</v>
      </c>
      <c r="V17" s="380">
        <f t="shared" si="2"/>
        <v>10244592</v>
      </c>
      <c r="W17" s="380">
        <f t="shared" si="2"/>
        <v>10205042</v>
      </c>
    </row>
    <row r="18" spans="1:23" ht="12.75">
      <c r="A18" s="670"/>
      <c r="B18" s="670"/>
      <c r="C18" s="670"/>
      <c r="D18" s="670"/>
      <c r="E18" s="670"/>
      <c r="F18" s="670"/>
      <c r="G18" s="670"/>
      <c r="H18" s="670"/>
      <c r="I18" s="670"/>
      <c r="J18" s="670"/>
      <c r="K18" s="670"/>
      <c r="L18" s="670"/>
      <c r="M18" s="670"/>
      <c r="N18" s="670"/>
      <c r="O18" s="670"/>
      <c r="P18" s="670"/>
      <c r="Q18" s="670"/>
      <c r="R18" s="670"/>
      <c r="S18" s="670"/>
      <c r="T18" s="670"/>
      <c r="U18" s="670"/>
      <c r="V18" s="670"/>
      <c r="W18" s="670"/>
    </row>
    <row r="19" spans="1:23" ht="16.5" customHeight="1">
      <c r="A19" s="85" t="s">
        <v>357</v>
      </c>
      <c r="B19" s="219">
        <v>5138</v>
      </c>
      <c r="C19" s="219">
        <v>5145</v>
      </c>
      <c r="D19" s="219">
        <v>142</v>
      </c>
      <c r="E19" s="219">
        <v>160</v>
      </c>
      <c r="F19" s="219">
        <v>134</v>
      </c>
      <c r="G19" s="219">
        <v>151</v>
      </c>
      <c r="H19" s="219">
        <v>355</v>
      </c>
      <c r="I19" s="219">
        <v>401</v>
      </c>
      <c r="J19" s="219">
        <v>0</v>
      </c>
      <c r="K19" s="219">
        <v>0</v>
      </c>
      <c r="L19" s="219">
        <v>0</v>
      </c>
      <c r="M19" s="219">
        <v>0</v>
      </c>
      <c r="N19" s="219">
        <v>0</v>
      </c>
      <c r="O19" s="219">
        <v>0</v>
      </c>
      <c r="P19" s="219">
        <v>0</v>
      </c>
      <c r="Q19" s="219">
        <v>0</v>
      </c>
      <c r="R19" s="219">
        <v>0</v>
      </c>
      <c r="S19" s="219">
        <v>0</v>
      </c>
      <c r="T19" s="219">
        <v>0</v>
      </c>
      <c r="U19" s="219">
        <v>0</v>
      </c>
      <c r="V19" s="379">
        <f aca="true" t="shared" si="4" ref="V19:W24">D19+F19+H19+J19+R19+B19+L19+N19+P19+T19</f>
        <v>5769</v>
      </c>
      <c r="W19" s="379">
        <f t="shared" si="4"/>
        <v>5857</v>
      </c>
    </row>
    <row r="20" spans="1:23" ht="16.5" customHeight="1">
      <c r="A20" s="85" t="s">
        <v>358</v>
      </c>
      <c r="B20" s="219">
        <v>4076</v>
      </c>
      <c r="C20" s="219">
        <v>8937</v>
      </c>
      <c r="D20" s="219">
        <v>18</v>
      </c>
      <c r="E20" s="219">
        <v>19</v>
      </c>
      <c r="F20" s="219">
        <v>18</v>
      </c>
      <c r="G20" s="219">
        <v>0</v>
      </c>
      <c r="H20" s="219">
        <v>124</v>
      </c>
      <c r="I20" s="219">
        <v>59</v>
      </c>
      <c r="J20" s="219">
        <v>0</v>
      </c>
      <c r="K20" s="219">
        <v>0</v>
      </c>
      <c r="L20" s="219">
        <v>0</v>
      </c>
      <c r="M20" s="219">
        <v>0</v>
      </c>
      <c r="N20" s="219">
        <v>0</v>
      </c>
      <c r="O20" s="219">
        <v>10</v>
      </c>
      <c r="P20" s="219">
        <v>95027</v>
      </c>
      <c r="Q20" s="219">
        <v>59400</v>
      </c>
      <c r="R20" s="219">
        <v>0</v>
      </c>
      <c r="S20" s="219">
        <v>0</v>
      </c>
      <c r="T20" s="219">
        <v>0</v>
      </c>
      <c r="U20" s="219">
        <v>0</v>
      </c>
      <c r="V20" s="379">
        <f t="shared" si="4"/>
        <v>99263</v>
      </c>
      <c r="W20" s="379">
        <f t="shared" si="4"/>
        <v>68425</v>
      </c>
    </row>
    <row r="21" spans="1:23" ht="16.5" customHeight="1">
      <c r="A21" s="85" t="s">
        <v>359</v>
      </c>
      <c r="B21" s="219">
        <v>1362</v>
      </c>
      <c r="C21" s="219">
        <v>1514</v>
      </c>
      <c r="D21" s="219">
        <v>104</v>
      </c>
      <c r="E21" s="219">
        <v>109</v>
      </c>
      <c r="F21" s="219">
        <v>24</v>
      </c>
      <c r="G21" s="219">
        <v>77</v>
      </c>
      <c r="H21" s="220">
        <v>0</v>
      </c>
      <c r="I21" s="220">
        <v>0</v>
      </c>
      <c r="J21" s="219">
        <v>466</v>
      </c>
      <c r="K21" s="219">
        <v>82</v>
      </c>
      <c r="L21" s="219">
        <v>4901</v>
      </c>
      <c r="M21" s="219">
        <v>3172</v>
      </c>
      <c r="N21" s="219">
        <v>1543</v>
      </c>
      <c r="O21" s="219">
        <v>220</v>
      </c>
      <c r="P21" s="219">
        <v>8757</v>
      </c>
      <c r="Q21" s="219">
        <v>5218</v>
      </c>
      <c r="R21" s="219">
        <v>0</v>
      </c>
      <c r="S21" s="219">
        <v>0</v>
      </c>
      <c r="T21" s="219">
        <v>4488</v>
      </c>
      <c r="U21" s="219">
        <v>60933</v>
      </c>
      <c r="V21" s="379">
        <f t="shared" si="4"/>
        <v>21645</v>
      </c>
      <c r="W21" s="379">
        <f t="shared" si="4"/>
        <v>71325</v>
      </c>
    </row>
    <row r="22" spans="1:23" ht="16.5" customHeight="1">
      <c r="A22" s="85" t="s">
        <v>360</v>
      </c>
      <c r="B22" s="219">
        <v>0</v>
      </c>
      <c r="C22" s="219">
        <v>0</v>
      </c>
      <c r="D22" s="220">
        <v>0</v>
      </c>
      <c r="E22" s="220">
        <v>0</v>
      </c>
      <c r="F22" s="220">
        <v>0</v>
      </c>
      <c r="G22" s="220">
        <v>0</v>
      </c>
      <c r="H22" s="220">
        <v>0</v>
      </c>
      <c r="I22" s="220">
        <v>0</v>
      </c>
      <c r="J22" s="219">
        <v>0</v>
      </c>
      <c r="K22" s="219">
        <v>0</v>
      </c>
      <c r="L22" s="219">
        <v>0</v>
      </c>
      <c r="M22" s="219">
        <v>0</v>
      </c>
      <c r="N22" s="219">
        <v>0</v>
      </c>
      <c r="O22" s="219">
        <v>0</v>
      </c>
      <c r="P22" s="219">
        <v>2805</v>
      </c>
      <c r="Q22" s="219">
        <v>743</v>
      </c>
      <c r="R22" s="219">
        <v>0</v>
      </c>
      <c r="S22" s="219">
        <v>0</v>
      </c>
      <c r="T22" s="219">
        <v>0</v>
      </c>
      <c r="U22" s="219">
        <v>0</v>
      </c>
      <c r="V22" s="379">
        <f t="shared" si="4"/>
        <v>2805</v>
      </c>
      <c r="W22" s="379">
        <f t="shared" si="4"/>
        <v>743</v>
      </c>
    </row>
    <row r="23" spans="1:23" ht="16.5" customHeight="1">
      <c r="A23" s="85" t="s">
        <v>361</v>
      </c>
      <c r="B23" s="219">
        <v>7042</v>
      </c>
      <c r="C23" s="219">
        <v>5752</v>
      </c>
      <c r="D23" s="220">
        <v>0</v>
      </c>
      <c r="E23" s="220">
        <v>0</v>
      </c>
      <c r="F23" s="220">
        <v>0</v>
      </c>
      <c r="G23" s="220">
        <v>0</v>
      </c>
      <c r="H23" s="220">
        <v>0</v>
      </c>
      <c r="I23" s="220">
        <v>0</v>
      </c>
      <c r="J23" s="219">
        <v>371</v>
      </c>
      <c r="K23" s="219">
        <v>161</v>
      </c>
      <c r="L23" s="219">
        <v>615</v>
      </c>
      <c r="M23" s="219">
        <v>1494</v>
      </c>
      <c r="N23" s="219">
        <v>3125</v>
      </c>
      <c r="O23" s="219">
        <v>1721</v>
      </c>
      <c r="P23" s="219">
        <v>115116</v>
      </c>
      <c r="Q23" s="219">
        <v>70821</v>
      </c>
      <c r="R23" s="219">
        <v>0</v>
      </c>
      <c r="S23" s="219">
        <v>0</v>
      </c>
      <c r="T23" s="219">
        <v>1072</v>
      </c>
      <c r="U23" s="219">
        <v>5951</v>
      </c>
      <c r="V23" s="379">
        <f t="shared" si="4"/>
        <v>127341</v>
      </c>
      <c r="W23" s="379">
        <f t="shared" si="4"/>
        <v>85900</v>
      </c>
    </row>
    <row r="24" spans="1:23" ht="16.5" customHeight="1">
      <c r="A24" s="86" t="s">
        <v>362</v>
      </c>
      <c r="B24" s="221">
        <f aca="true" t="shared" si="5" ref="B24:U24">SUM(B19:B23)</f>
        <v>17618</v>
      </c>
      <c r="C24" s="221">
        <f t="shared" si="5"/>
        <v>21348</v>
      </c>
      <c r="D24" s="221">
        <f aca="true" t="shared" si="6" ref="D24:K24">SUM(D19:D23)</f>
        <v>264</v>
      </c>
      <c r="E24" s="221">
        <f t="shared" si="6"/>
        <v>288</v>
      </c>
      <c r="F24" s="221">
        <f t="shared" si="6"/>
        <v>176</v>
      </c>
      <c r="G24" s="221">
        <f t="shared" si="6"/>
        <v>228</v>
      </c>
      <c r="H24" s="221">
        <f t="shared" si="6"/>
        <v>479</v>
      </c>
      <c r="I24" s="221">
        <f t="shared" si="6"/>
        <v>460</v>
      </c>
      <c r="J24" s="221">
        <f t="shared" si="6"/>
        <v>837</v>
      </c>
      <c r="K24" s="221">
        <f t="shared" si="6"/>
        <v>243</v>
      </c>
      <c r="L24" s="221">
        <f t="shared" si="5"/>
        <v>5516</v>
      </c>
      <c r="M24" s="221">
        <f t="shared" si="5"/>
        <v>4666</v>
      </c>
      <c r="N24" s="221">
        <f t="shared" si="5"/>
        <v>4668</v>
      </c>
      <c r="O24" s="221">
        <f t="shared" si="5"/>
        <v>1951</v>
      </c>
      <c r="P24" s="221">
        <f t="shared" si="5"/>
        <v>221705</v>
      </c>
      <c r="Q24" s="221">
        <f t="shared" si="5"/>
        <v>136182</v>
      </c>
      <c r="R24" s="221">
        <f>SUM(R19:R23)</f>
        <v>0</v>
      </c>
      <c r="S24" s="221">
        <f>SUM(S19:S23)</f>
        <v>0</v>
      </c>
      <c r="T24" s="221">
        <f t="shared" si="5"/>
        <v>5560</v>
      </c>
      <c r="U24" s="221">
        <f t="shared" si="5"/>
        <v>66884</v>
      </c>
      <c r="V24" s="379">
        <f t="shared" si="4"/>
        <v>256823</v>
      </c>
      <c r="W24" s="379">
        <f t="shared" si="4"/>
        <v>232250</v>
      </c>
    </row>
    <row r="25" spans="1:23" ht="12.75">
      <c r="A25" s="670"/>
      <c r="B25" s="670"/>
      <c r="C25" s="670"/>
      <c r="D25" s="670"/>
      <c r="E25" s="670"/>
      <c r="F25" s="670"/>
      <c r="G25" s="670"/>
      <c r="H25" s="670"/>
      <c r="I25" s="670"/>
      <c r="J25" s="670"/>
      <c r="K25" s="670"/>
      <c r="L25" s="670"/>
      <c r="M25" s="670"/>
      <c r="N25" s="670"/>
      <c r="O25" s="670"/>
      <c r="P25" s="670"/>
      <c r="Q25" s="670"/>
      <c r="R25" s="670"/>
      <c r="S25" s="670"/>
      <c r="T25" s="670"/>
      <c r="U25" s="670"/>
      <c r="V25" s="670"/>
      <c r="W25" s="670"/>
    </row>
    <row r="26" spans="1:23" ht="16.5" customHeight="1">
      <c r="A26" s="87" t="s">
        <v>363</v>
      </c>
      <c r="B26" s="222">
        <f aca="true" t="shared" si="7" ref="B26:W26">SUM(B17+B24)</f>
        <v>385254</v>
      </c>
      <c r="C26" s="222">
        <f t="shared" si="7"/>
        <v>328450</v>
      </c>
      <c r="D26" s="222">
        <f t="shared" si="7"/>
        <v>100424</v>
      </c>
      <c r="E26" s="222">
        <f t="shared" si="7"/>
        <v>95200</v>
      </c>
      <c r="F26" s="222">
        <f t="shared" si="7"/>
        <v>47092</v>
      </c>
      <c r="G26" s="222">
        <f t="shared" si="7"/>
        <v>45342</v>
      </c>
      <c r="H26" s="222">
        <f t="shared" si="7"/>
        <v>86101</v>
      </c>
      <c r="I26" s="222">
        <f t="shared" si="7"/>
        <v>83176</v>
      </c>
      <c r="J26" s="222">
        <f t="shared" si="7"/>
        <v>448201</v>
      </c>
      <c r="K26" s="222">
        <f t="shared" si="7"/>
        <v>442328</v>
      </c>
      <c r="L26" s="222">
        <f t="shared" si="7"/>
        <v>74200</v>
      </c>
      <c r="M26" s="222">
        <f t="shared" si="7"/>
        <v>75055</v>
      </c>
      <c r="N26" s="222">
        <f t="shared" si="7"/>
        <v>10299</v>
      </c>
      <c r="O26" s="222">
        <f t="shared" si="7"/>
        <v>10437</v>
      </c>
      <c r="P26" s="222">
        <f t="shared" si="7"/>
        <v>8826976</v>
      </c>
      <c r="Q26" s="222">
        <f t="shared" si="7"/>
        <v>8703087</v>
      </c>
      <c r="R26" s="222">
        <f t="shared" si="7"/>
        <v>3121</v>
      </c>
      <c r="S26" s="222">
        <f t="shared" si="7"/>
        <v>1918</v>
      </c>
      <c r="T26" s="222">
        <f t="shared" si="7"/>
        <v>519747</v>
      </c>
      <c r="U26" s="222">
        <f t="shared" si="7"/>
        <v>652299</v>
      </c>
      <c r="V26" s="381">
        <f t="shared" si="7"/>
        <v>10501415</v>
      </c>
      <c r="W26" s="381">
        <f t="shared" si="7"/>
        <v>10437292</v>
      </c>
    </row>
    <row r="27" spans="1:23" ht="12.75">
      <c r="A27" s="670"/>
      <c r="B27" s="670"/>
      <c r="C27" s="670"/>
      <c r="D27" s="670"/>
      <c r="E27" s="670"/>
      <c r="F27" s="670"/>
      <c r="G27" s="670"/>
      <c r="H27" s="670"/>
      <c r="I27" s="670"/>
      <c r="J27" s="670"/>
      <c r="K27" s="670"/>
      <c r="L27" s="670"/>
      <c r="M27" s="670"/>
      <c r="N27" s="670"/>
      <c r="O27" s="670"/>
      <c r="P27" s="670"/>
      <c r="Q27" s="670"/>
      <c r="R27" s="670"/>
      <c r="S27" s="670"/>
      <c r="T27" s="670"/>
      <c r="U27" s="670"/>
      <c r="V27" s="670"/>
      <c r="W27" s="670"/>
    </row>
    <row r="28" spans="1:23" ht="16.5" customHeight="1">
      <c r="A28" s="85" t="s">
        <v>364</v>
      </c>
      <c r="B28" s="219">
        <v>375529</v>
      </c>
      <c r="C28" s="219">
        <v>320013</v>
      </c>
      <c r="D28" s="219">
        <v>100200</v>
      </c>
      <c r="E28" s="219">
        <v>95090</v>
      </c>
      <c r="F28" s="219">
        <v>47044</v>
      </c>
      <c r="G28" s="219">
        <v>45265</v>
      </c>
      <c r="H28" s="219">
        <v>86096</v>
      </c>
      <c r="I28" s="219">
        <v>83173</v>
      </c>
      <c r="J28" s="219">
        <v>447323</v>
      </c>
      <c r="K28" s="219">
        <v>442041</v>
      </c>
      <c r="L28" s="219">
        <v>68684</v>
      </c>
      <c r="M28" s="219">
        <v>70389</v>
      </c>
      <c r="N28" s="219">
        <v>5631</v>
      </c>
      <c r="O28" s="219">
        <v>8496</v>
      </c>
      <c r="P28" s="219">
        <v>8021246</v>
      </c>
      <c r="Q28" s="219">
        <v>7883893</v>
      </c>
      <c r="R28" s="219">
        <v>3121</v>
      </c>
      <c r="S28" s="219">
        <v>1918</v>
      </c>
      <c r="T28" s="219">
        <v>514187</v>
      </c>
      <c r="U28" s="219">
        <v>585415</v>
      </c>
      <c r="V28" s="379">
        <f aca="true" t="shared" si="8" ref="V28:W32">D28+F28+H28+J28+R28+B28+L28+N28+P28+T28</f>
        <v>9669061</v>
      </c>
      <c r="W28" s="379">
        <f t="shared" si="8"/>
        <v>9535693</v>
      </c>
    </row>
    <row r="29" spans="1:23" ht="16.5" customHeight="1">
      <c r="A29" s="85" t="s">
        <v>365</v>
      </c>
      <c r="B29" s="219">
        <v>7884</v>
      </c>
      <c r="C29" s="219">
        <v>6755</v>
      </c>
      <c r="D29" s="219">
        <v>104</v>
      </c>
      <c r="E29" s="219">
        <v>109</v>
      </c>
      <c r="F29" s="219">
        <v>24</v>
      </c>
      <c r="G29" s="219">
        <v>77</v>
      </c>
      <c r="H29" s="219">
        <v>0</v>
      </c>
      <c r="I29" s="219">
        <v>0</v>
      </c>
      <c r="J29" s="219">
        <v>837</v>
      </c>
      <c r="K29" s="219">
        <v>243</v>
      </c>
      <c r="L29" s="219">
        <v>5516</v>
      </c>
      <c r="M29" s="219">
        <v>4666</v>
      </c>
      <c r="N29" s="219">
        <v>4638</v>
      </c>
      <c r="O29" s="219">
        <v>1941</v>
      </c>
      <c r="P29" s="219">
        <v>41392</v>
      </c>
      <c r="Q29" s="219">
        <v>-8758</v>
      </c>
      <c r="R29" s="219">
        <v>0</v>
      </c>
      <c r="S29" s="219">
        <v>0</v>
      </c>
      <c r="T29" s="219">
        <v>4175</v>
      </c>
      <c r="U29" s="219">
        <v>62884</v>
      </c>
      <c r="V29" s="379">
        <f t="shared" si="8"/>
        <v>64570</v>
      </c>
      <c r="W29" s="379">
        <f t="shared" si="8"/>
        <v>67917</v>
      </c>
    </row>
    <row r="30" spans="1:23" ht="16.5" customHeight="1">
      <c r="A30" s="85" t="s">
        <v>366</v>
      </c>
      <c r="B30" s="219">
        <v>0</v>
      </c>
      <c r="C30" s="219">
        <v>0</v>
      </c>
      <c r="D30" s="219">
        <v>0</v>
      </c>
      <c r="E30" s="219">
        <v>0</v>
      </c>
      <c r="F30" s="219">
        <v>0</v>
      </c>
      <c r="G30" s="219">
        <v>0</v>
      </c>
      <c r="H30" s="219">
        <v>0</v>
      </c>
      <c r="I30" s="219">
        <v>0</v>
      </c>
      <c r="J30" s="219">
        <v>0</v>
      </c>
      <c r="K30" s="219">
        <v>0</v>
      </c>
      <c r="L30" s="219">
        <v>0</v>
      </c>
      <c r="M30" s="219">
        <v>0</v>
      </c>
      <c r="N30" s="219">
        <v>0</v>
      </c>
      <c r="O30" s="219">
        <v>0</v>
      </c>
      <c r="P30" s="219">
        <v>442113</v>
      </c>
      <c r="Q30" s="219">
        <v>469855</v>
      </c>
      <c r="R30" s="219">
        <v>0</v>
      </c>
      <c r="S30" s="219">
        <v>0</v>
      </c>
      <c r="T30" s="219">
        <v>0</v>
      </c>
      <c r="U30" s="219">
        <v>0</v>
      </c>
      <c r="V30" s="379">
        <f t="shared" si="8"/>
        <v>442113</v>
      </c>
      <c r="W30" s="379">
        <f t="shared" si="8"/>
        <v>469855</v>
      </c>
    </row>
    <row r="31" spans="1:23" ht="16.5" customHeight="1">
      <c r="A31" s="85" t="s">
        <v>367</v>
      </c>
      <c r="B31" s="219">
        <v>1321</v>
      </c>
      <c r="C31" s="219">
        <v>1171</v>
      </c>
      <c r="D31" s="219">
        <v>120</v>
      </c>
      <c r="E31" s="219">
        <v>1</v>
      </c>
      <c r="F31" s="219">
        <v>24</v>
      </c>
      <c r="G31" s="219">
        <v>0</v>
      </c>
      <c r="H31" s="219">
        <v>5</v>
      </c>
      <c r="I31" s="219">
        <v>3</v>
      </c>
      <c r="J31" s="219">
        <v>41</v>
      </c>
      <c r="K31" s="219">
        <v>44</v>
      </c>
      <c r="L31" s="219">
        <v>0</v>
      </c>
      <c r="M31" s="219">
        <v>0</v>
      </c>
      <c r="N31" s="219">
        <v>0</v>
      </c>
      <c r="O31" s="219">
        <v>0</v>
      </c>
      <c r="P31" s="219">
        <v>236939</v>
      </c>
      <c r="Q31" s="219">
        <v>272557</v>
      </c>
      <c r="R31" s="219">
        <v>0</v>
      </c>
      <c r="S31" s="219">
        <v>0</v>
      </c>
      <c r="T31" s="219">
        <v>0</v>
      </c>
      <c r="U31" s="219">
        <v>0</v>
      </c>
      <c r="V31" s="379">
        <f t="shared" si="8"/>
        <v>238450</v>
      </c>
      <c r="W31" s="379">
        <f t="shared" si="8"/>
        <v>273776</v>
      </c>
    </row>
    <row r="32" spans="1:23" ht="16.5" customHeight="1">
      <c r="A32" s="85" t="s">
        <v>368</v>
      </c>
      <c r="B32" s="219">
        <v>520</v>
      </c>
      <c r="C32" s="219">
        <v>511</v>
      </c>
      <c r="D32" s="219"/>
      <c r="E32" s="219"/>
      <c r="F32" s="219">
        <v>0</v>
      </c>
      <c r="G32" s="219">
        <v>0</v>
      </c>
      <c r="H32" s="219">
        <v>0</v>
      </c>
      <c r="I32" s="219">
        <v>0</v>
      </c>
      <c r="J32" s="219">
        <v>0</v>
      </c>
      <c r="K32" s="219">
        <v>0</v>
      </c>
      <c r="L32" s="219">
        <v>0</v>
      </c>
      <c r="M32" s="219">
        <v>0</v>
      </c>
      <c r="N32" s="219">
        <v>30</v>
      </c>
      <c r="O32" s="219">
        <v>0</v>
      </c>
      <c r="P32" s="219">
        <v>85286</v>
      </c>
      <c r="Q32" s="219">
        <v>85540</v>
      </c>
      <c r="R32" s="219">
        <v>0</v>
      </c>
      <c r="S32" s="219">
        <v>0</v>
      </c>
      <c r="T32" s="219">
        <v>1385</v>
      </c>
      <c r="U32" s="219">
        <v>4000</v>
      </c>
      <c r="V32" s="379">
        <f t="shared" si="8"/>
        <v>87221</v>
      </c>
      <c r="W32" s="379">
        <f t="shared" si="8"/>
        <v>90051</v>
      </c>
    </row>
    <row r="33" spans="1:23" ht="12.75">
      <c r="A33" s="670"/>
      <c r="B33" s="670"/>
      <c r="C33" s="670"/>
      <c r="D33" s="670"/>
      <c r="E33" s="670"/>
      <c r="F33" s="670"/>
      <c r="G33" s="670"/>
      <c r="H33" s="670"/>
      <c r="I33" s="670"/>
      <c r="J33" s="670"/>
      <c r="K33" s="670"/>
      <c r="L33" s="670"/>
      <c r="M33" s="670"/>
      <c r="N33" s="670"/>
      <c r="O33" s="670"/>
      <c r="P33" s="670"/>
      <c r="Q33" s="670"/>
      <c r="R33" s="670"/>
      <c r="S33" s="670"/>
      <c r="T33" s="670"/>
      <c r="U33" s="670"/>
      <c r="V33" s="670"/>
      <c r="W33" s="670"/>
    </row>
    <row r="34" spans="1:23" ht="16.5" customHeight="1">
      <c r="A34" s="87" t="s">
        <v>369</v>
      </c>
      <c r="B34" s="222">
        <f aca="true" t="shared" si="9" ref="B34:W34">SUM(B28:B33)</f>
        <v>385254</v>
      </c>
      <c r="C34" s="222">
        <f t="shared" si="9"/>
        <v>328450</v>
      </c>
      <c r="D34" s="222">
        <f aca="true" t="shared" si="10" ref="D34:K34">SUM(D28:D33)</f>
        <v>100424</v>
      </c>
      <c r="E34" s="222">
        <f t="shared" si="10"/>
        <v>95200</v>
      </c>
      <c r="F34" s="222">
        <f t="shared" si="10"/>
        <v>47092</v>
      </c>
      <c r="G34" s="222">
        <f t="shared" si="10"/>
        <v>45342</v>
      </c>
      <c r="H34" s="222">
        <f t="shared" si="10"/>
        <v>86101</v>
      </c>
      <c r="I34" s="222">
        <f t="shared" si="10"/>
        <v>83176</v>
      </c>
      <c r="J34" s="222">
        <f t="shared" si="10"/>
        <v>448201</v>
      </c>
      <c r="K34" s="222">
        <f t="shared" si="10"/>
        <v>442328</v>
      </c>
      <c r="L34" s="222">
        <f t="shared" si="9"/>
        <v>74200</v>
      </c>
      <c r="M34" s="222">
        <f t="shared" si="9"/>
        <v>75055</v>
      </c>
      <c r="N34" s="222">
        <f t="shared" si="9"/>
        <v>10299</v>
      </c>
      <c r="O34" s="222">
        <f t="shared" si="9"/>
        <v>10437</v>
      </c>
      <c r="P34" s="222">
        <f t="shared" si="9"/>
        <v>8826976</v>
      </c>
      <c r="Q34" s="222">
        <f t="shared" si="9"/>
        <v>8703087</v>
      </c>
      <c r="R34" s="222">
        <f>SUM(R28:R33)</f>
        <v>3121</v>
      </c>
      <c r="S34" s="222">
        <f>SUM(S28:S33)</f>
        <v>1918</v>
      </c>
      <c r="T34" s="222">
        <f t="shared" si="9"/>
        <v>519747</v>
      </c>
      <c r="U34" s="222">
        <f t="shared" si="9"/>
        <v>652299</v>
      </c>
      <c r="V34" s="381">
        <f t="shared" si="9"/>
        <v>10501415</v>
      </c>
      <c r="W34" s="381">
        <f t="shared" si="9"/>
        <v>10437292</v>
      </c>
    </row>
    <row r="35" spans="2:22" ht="12.75"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382"/>
    </row>
    <row r="36" spans="2:22" ht="12.75"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382"/>
    </row>
    <row r="37" spans="2:22" ht="12.75"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382"/>
    </row>
    <row r="38" spans="2:22" ht="12.75"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382"/>
    </row>
    <row r="39" spans="2:22" ht="12.75"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382"/>
    </row>
    <row r="40" spans="2:22" ht="12.75"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382"/>
    </row>
    <row r="41" spans="2:22" ht="12.75"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382"/>
    </row>
    <row r="42" spans="2:22" ht="12.75"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382"/>
    </row>
  </sheetData>
  <mergeCells count="20">
    <mergeCell ref="A33:W33"/>
    <mergeCell ref="V7:W7"/>
    <mergeCell ref="A18:W18"/>
    <mergeCell ref="A25:W25"/>
    <mergeCell ref="A27:W27"/>
    <mergeCell ref="F7:G7"/>
    <mergeCell ref="A6:A8"/>
    <mergeCell ref="T7:U7"/>
    <mergeCell ref="D7:E7"/>
    <mergeCell ref="H7:I7"/>
    <mergeCell ref="B7:C7"/>
    <mergeCell ref="L7:M7"/>
    <mergeCell ref="B6:W6"/>
    <mergeCell ref="V2:W2"/>
    <mergeCell ref="A3:W3"/>
    <mergeCell ref="V5:W5"/>
    <mergeCell ref="R7:S7"/>
    <mergeCell ref="J7:K7"/>
    <mergeCell ref="P7:Q7"/>
    <mergeCell ref="N7:O7"/>
  </mergeCells>
  <printOptions/>
  <pageMargins left="0" right="0" top="0.5905511811023623" bottom="0.5905511811023623" header="0.5118110236220472" footer="0.5118110236220472"/>
  <pageSetup horizontalDpi="300" verticalDpi="300" orientation="landscape" paperSize="8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8" sqref="A8:H8"/>
    </sheetView>
  </sheetViews>
  <sheetFormatPr defaultColWidth="9.140625" defaultRowHeight="12.75"/>
  <cols>
    <col min="1" max="6" width="9.140625" style="262" customWidth="1"/>
    <col min="7" max="8" width="15.28125" style="262" bestFit="1" customWidth="1"/>
    <col min="9" max="16384" width="9.140625" style="262" customWidth="1"/>
  </cols>
  <sheetData>
    <row r="1" spans="1:11" ht="12.75">
      <c r="A1" s="570" t="s">
        <v>82</v>
      </c>
      <c r="B1" s="570"/>
      <c r="C1" s="570"/>
      <c r="D1" s="570"/>
      <c r="E1" s="570"/>
      <c r="F1" s="570"/>
      <c r="G1" s="570"/>
      <c r="H1" s="570"/>
      <c r="I1" s="261"/>
      <c r="J1" s="261"/>
      <c r="K1" s="261"/>
    </row>
    <row r="2" spans="1:11" ht="12.7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5" ht="12.75">
      <c r="H5" s="263"/>
    </row>
    <row r="7" spans="1:8" ht="12.75">
      <c r="A7" s="673" t="s">
        <v>370</v>
      </c>
      <c r="B7" s="673"/>
      <c r="C7" s="673"/>
      <c r="D7" s="673"/>
      <c r="E7" s="673"/>
      <c r="F7" s="673"/>
      <c r="G7" s="673"/>
      <c r="H7" s="673"/>
    </row>
    <row r="8" spans="1:8" ht="12.75">
      <c r="A8" s="673" t="s">
        <v>739</v>
      </c>
      <c r="B8" s="673"/>
      <c r="C8" s="673"/>
      <c r="D8" s="673"/>
      <c r="E8" s="673"/>
      <c r="F8" s="673"/>
      <c r="G8" s="673"/>
      <c r="H8" s="673"/>
    </row>
    <row r="9" spans="1:8" ht="12.75">
      <c r="A9" s="264"/>
      <c r="B9" s="264"/>
      <c r="C9" s="264"/>
      <c r="D9" s="264"/>
      <c r="E9" s="264"/>
      <c r="F9" s="264"/>
      <c r="G9" s="264"/>
      <c r="H9" s="264"/>
    </row>
    <row r="10" spans="1:8" ht="12.75">
      <c r="A10" s="264"/>
      <c r="B10" s="264"/>
      <c r="C10" s="264"/>
      <c r="D10" s="264"/>
      <c r="E10" s="264"/>
      <c r="F10" s="264"/>
      <c r="G10" s="264"/>
      <c r="H10" s="264"/>
    </row>
    <row r="12" ht="12.75">
      <c r="H12" s="265" t="s">
        <v>371</v>
      </c>
    </row>
    <row r="13" spans="1:8" ht="12.75">
      <c r="A13" s="262" t="s">
        <v>531</v>
      </c>
      <c r="H13" s="263"/>
    </row>
    <row r="14" spans="2:8" ht="12.75">
      <c r="B14" s="262" t="s">
        <v>532</v>
      </c>
      <c r="H14" s="266">
        <v>-11200399</v>
      </c>
    </row>
    <row r="15" ht="12.75">
      <c r="H15" s="263"/>
    </row>
    <row r="16" ht="12.75">
      <c r="A16" s="262" t="s">
        <v>528</v>
      </c>
    </row>
    <row r="17" spans="2:8" ht="12.75">
      <c r="B17" s="262" t="s">
        <v>529</v>
      </c>
      <c r="G17" s="267"/>
      <c r="H17" s="267">
        <v>0</v>
      </c>
    </row>
    <row r="18" spans="7:8" ht="12.75">
      <c r="G18" s="267"/>
      <c r="H18" s="267"/>
    </row>
    <row r="19" ht="12.75">
      <c r="A19" s="262" t="s">
        <v>372</v>
      </c>
    </row>
    <row r="20" spans="2:8" ht="12.75">
      <c r="B20" s="262" t="s">
        <v>373</v>
      </c>
      <c r="G20" s="267"/>
      <c r="H20" s="267">
        <v>0</v>
      </c>
    </row>
    <row r="21" spans="7:8" ht="12.75">
      <c r="G21" s="267"/>
      <c r="H21" s="267"/>
    </row>
    <row r="22" ht="12.75">
      <c r="A22" s="262" t="s">
        <v>374</v>
      </c>
    </row>
    <row r="23" spans="2:8" ht="12.75">
      <c r="B23" s="262" t="s">
        <v>375</v>
      </c>
      <c r="G23" s="267"/>
      <c r="H23" s="267">
        <v>0</v>
      </c>
    </row>
    <row r="24" spans="7:8" ht="12.75">
      <c r="G24" s="267"/>
      <c r="H24" s="267"/>
    </row>
    <row r="25" ht="12.75">
      <c r="A25" s="262" t="s">
        <v>376</v>
      </c>
    </row>
    <row r="26" ht="12.75">
      <c r="H26" s="267">
        <v>0</v>
      </c>
    </row>
    <row r="27" ht="12.75">
      <c r="H27" s="267"/>
    </row>
    <row r="28" ht="12.75">
      <c r="A28" s="262" t="s">
        <v>377</v>
      </c>
    </row>
    <row r="29" spans="2:8" ht="12.75">
      <c r="B29" s="262" t="s">
        <v>530</v>
      </c>
      <c r="H29" s="267">
        <v>1078263</v>
      </c>
    </row>
    <row r="30" ht="12.75">
      <c r="H30" s="267"/>
    </row>
    <row r="31" spans="1:8" ht="12.75">
      <c r="A31" s="262" t="s">
        <v>378</v>
      </c>
      <c r="H31" s="267"/>
    </row>
    <row r="32" spans="2:8" ht="12.75">
      <c r="B32" s="262" t="s">
        <v>339</v>
      </c>
      <c r="H32" s="267">
        <v>211898</v>
      </c>
    </row>
    <row r="33" ht="12.75">
      <c r="H33" s="267"/>
    </row>
    <row r="34" spans="1:8" ht="12.75">
      <c r="A34" s="262" t="s">
        <v>379</v>
      </c>
      <c r="H34" s="267"/>
    </row>
    <row r="35" ht="12.75">
      <c r="H35" s="267">
        <v>0</v>
      </c>
    </row>
    <row r="36" ht="12.75">
      <c r="H36" s="267"/>
    </row>
    <row r="37" ht="12.75">
      <c r="H37" s="267"/>
    </row>
    <row r="38" ht="12.75">
      <c r="H38" s="267"/>
    </row>
    <row r="39" ht="12.75">
      <c r="H39" s="267"/>
    </row>
    <row r="40" spans="2:8" ht="12.75">
      <c r="B40" s="268" t="s">
        <v>380</v>
      </c>
      <c r="C40" s="268"/>
      <c r="D40" s="268"/>
      <c r="E40" s="268"/>
      <c r="F40" s="268"/>
      <c r="G40" s="268"/>
      <c r="H40" s="269">
        <f>H17++H14+H29+H32</f>
        <v>-9910238</v>
      </c>
    </row>
    <row r="41" spans="2:8" ht="12.75">
      <c r="B41" s="270" t="s">
        <v>381</v>
      </c>
      <c r="C41" s="270"/>
      <c r="D41" s="270"/>
      <c r="E41" s="270"/>
      <c r="F41" s="270"/>
      <c r="G41" s="270"/>
      <c r="H41" s="271">
        <f>H20</f>
        <v>0</v>
      </c>
    </row>
    <row r="42" spans="2:8" ht="12.75">
      <c r="B42" s="272" t="s">
        <v>382</v>
      </c>
      <c r="C42" s="272"/>
      <c r="D42" s="272"/>
      <c r="E42" s="272"/>
      <c r="F42" s="272"/>
      <c r="G42" s="272"/>
      <c r="H42" s="273">
        <f>SUM(H40:H41)</f>
        <v>-9910238</v>
      </c>
    </row>
    <row r="43" ht="12.75">
      <c r="H43" s="267"/>
    </row>
    <row r="44" ht="12.75">
      <c r="H44" s="267"/>
    </row>
  </sheetData>
  <mergeCells count="3">
    <mergeCell ref="A7:H7"/>
    <mergeCell ref="A8:H8"/>
    <mergeCell ref="A1:H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5" sqref="A15:E15"/>
    </sheetView>
  </sheetViews>
  <sheetFormatPr defaultColWidth="9.140625" defaultRowHeight="12.75"/>
  <cols>
    <col min="1" max="1" width="42.57421875" style="274" customWidth="1"/>
    <col min="2" max="3" width="22.421875" style="274" customWidth="1"/>
    <col min="4" max="4" width="20.8515625" style="274" customWidth="1"/>
    <col min="5" max="5" width="19.7109375" style="274" customWidth="1"/>
    <col min="6" max="16384" width="11.57421875" style="274" customWidth="1"/>
  </cols>
  <sheetData>
    <row r="1" spans="1:11" ht="12.75">
      <c r="A1" s="570" t="s">
        <v>83</v>
      </c>
      <c r="B1" s="570"/>
      <c r="C1" s="570"/>
      <c r="D1" s="570"/>
      <c r="E1" s="570"/>
      <c r="F1" s="261"/>
      <c r="G1" s="261"/>
      <c r="H1" s="261"/>
      <c r="I1" s="261"/>
      <c r="J1" s="261"/>
      <c r="K1" s="261"/>
    </row>
    <row r="2" spans="1:11" ht="12.7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5" ht="16.5">
      <c r="A3" s="675" t="s">
        <v>383</v>
      </c>
      <c r="B3" s="675"/>
      <c r="C3" s="675"/>
      <c r="D3" s="675"/>
      <c r="E3" s="675"/>
    </row>
    <row r="4" spans="1:5" ht="16.5">
      <c r="A4" s="675" t="s">
        <v>740</v>
      </c>
      <c r="B4" s="675"/>
      <c r="C4" s="675"/>
      <c r="D4" s="675"/>
      <c r="E4" s="675"/>
    </row>
    <row r="5" spans="1:5" ht="15.75">
      <c r="A5" s="275"/>
      <c r="B5" s="275"/>
      <c r="C5" s="275"/>
      <c r="D5" s="275"/>
      <c r="E5" s="275"/>
    </row>
    <row r="6" spans="2:5" ht="15.75">
      <c r="B6" s="275"/>
      <c r="C6" s="275"/>
      <c r="D6" s="676" t="s">
        <v>273</v>
      </c>
      <c r="E6" s="676"/>
    </row>
    <row r="7" spans="1:5" ht="15.75">
      <c r="A7" s="275"/>
      <c r="B7" s="275"/>
      <c r="C7" s="275"/>
      <c r="D7" s="275"/>
      <c r="E7" s="275"/>
    </row>
    <row r="8" spans="1:5" ht="30.75" customHeight="1">
      <c r="A8" s="276" t="s">
        <v>214</v>
      </c>
      <c r="B8" s="276" t="s">
        <v>384</v>
      </c>
      <c r="C8" s="276" t="s">
        <v>385</v>
      </c>
      <c r="D8" s="276" t="s">
        <v>195</v>
      </c>
      <c r="E8" s="276" t="s">
        <v>217</v>
      </c>
    </row>
    <row r="9" spans="1:5" ht="19.5" customHeight="1">
      <c r="A9" s="674"/>
      <c r="B9" s="674"/>
      <c r="C9" s="674"/>
      <c r="D9" s="674"/>
      <c r="E9" s="674"/>
    </row>
    <row r="10" spans="1:5" ht="19.5" customHeight="1">
      <c r="A10" s="278" t="s">
        <v>386</v>
      </c>
      <c r="B10" s="277"/>
      <c r="C10" s="277"/>
      <c r="D10" s="277"/>
      <c r="E10" s="277"/>
    </row>
    <row r="11" spans="1:5" ht="19.5" customHeight="1">
      <c r="A11" s="277" t="s">
        <v>533</v>
      </c>
      <c r="B11" s="277">
        <v>210</v>
      </c>
      <c r="C11" s="277">
        <v>210</v>
      </c>
      <c r="D11" s="277">
        <v>210</v>
      </c>
      <c r="E11" s="279">
        <f>D11/C11</f>
        <v>1</v>
      </c>
    </row>
    <row r="12" spans="1:5" ht="19.5" customHeight="1">
      <c r="A12" s="277" t="s">
        <v>534</v>
      </c>
      <c r="B12" s="277">
        <v>100</v>
      </c>
      <c r="C12" s="277">
        <v>100</v>
      </c>
      <c r="D12" s="277">
        <v>100</v>
      </c>
      <c r="E12" s="279">
        <f>D12/C12</f>
        <v>1</v>
      </c>
    </row>
    <row r="13" spans="1:5" ht="19.5" customHeight="1">
      <c r="A13" s="277" t="s">
        <v>387</v>
      </c>
      <c r="B13" s="277">
        <v>0</v>
      </c>
      <c r="C13" s="277">
        <v>0</v>
      </c>
      <c r="D13" s="277">
        <v>6</v>
      </c>
      <c r="E13" s="279" t="e">
        <f>D13/C13</f>
        <v>#DIV/0!</v>
      </c>
    </row>
    <row r="14" spans="1:5" ht="19.5" customHeight="1">
      <c r="A14" s="277" t="s">
        <v>741</v>
      </c>
      <c r="B14" s="277">
        <v>0</v>
      </c>
      <c r="C14" s="277">
        <v>13</v>
      </c>
      <c r="D14" s="277">
        <v>10</v>
      </c>
      <c r="E14" s="279">
        <f>D14/C14</f>
        <v>0.7692307692307693</v>
      </c>
    </row>
    <row r="15" spans="1:5" ht="19.5" customHeight="1">
      <c r="A15" s="674"/>
      <c r="B15" s="674"/>
      <c r="C15" s="674"/>
      <c r="D15" s="674"/>
      <c r="E15" s="674"/>
    </row>
    <row r="16" spans="1:5" ht="19.5" customHeight="1">
      <c r="A16" s="278" t="s">
        <v>220</v>
      </c>
      <c r="B16" s="278">
        <f>SUM(B11:B14)</f>
        <v>310</v>
      </c>
      <c r="C16" s="278">
        <f>SUM(C11:C14)</f>
        <v>323</v>
      </c>
      <c r="D16" s="278">
        <f>SUM(D11:D14)</f>
        <v>326</v>
      </c>
      <c r="E16" s="280">
        <f>D16/C16</f>
        <v>1.0092879256965945</v>
      </c>
    </row>
    <row r="17" spans="1:5" ht="19.5" customHeight="1">
      <c r="A17" s="674"/>
      <c r="B17" s="674"/>
      <c r="C17" s="674"/>
      <c r="D17" s="674"/>
      <c r="E17" s="674"/>
    </row>
    <row r="18" spans="1:5" ht="19.5" customHeight="1">
      <c r="A18" s="278" t="s">
        <v>388</v>
      </c>
      <c r="B18" s="277"/>
      <c r="C18" s="277"/>
      <c r="D18" s="277"/>
      <c r="E18" s="279"/>
    </row>
    <row r="19" spans="1:5" ht="19.5" customHeight="1">
      <c r="A19" s="277" t="s">
        <v>389</v>
      </c>
      <c r="B19" s="277">
        <v>0</v>
      </c>
      <c r="C19" s="277">
        <v>0</v>
      </c>
      <c r="D19" s="277">
        <v>0</v>
      </c>
      <c r="E19" s="279">
        <v>0</v>
      </c>
    </row>
    <row r="20" spans="1:5" ht="19.5" customHeight="1">
      <c r="A20" s="277" t="s">
        <v>286</v>
      </c>
      <c r="B20" s="277">
        <v>0</v>
      </c>
      <c r="C20" s="277">
        <v>0</v>
      </c>
      <c r="D20" s="277">
        <v>0</v>
      </c>
      <c r="E20" s="279">
        <v>0</v>
      </c>
    </row>
    <row r="21" spans="1:5" ht="19.5" customHeight="1">
      <c r="A21" s="277" t="s">
        <v>390</v>
      </c>
      <c r="B21" s="277">
        <v>310</v>
      </c>
      <c r="C21" s="277">
        <v>323</v>
      </c>
      <c r="D21" s="277">
        <v>296</v>
      </c>
      <c r="E21" s="279">
        <f>D21/C21</f>
        <v>0.9164086687306502</v>
      </c>
    </row>
    <row r="22" spans="1:5" ht="19.5" customHeight="1">
      <c r="A22" s="277" t="s">
        <v>391</v>
      </c>
      <c r="B22" s="281">
        <v>0</v>
      </c>
      <c r="C22" s="282"/>
      <c r="D22" s="277"/>
      <c r="E22" s="279">
        <v>0</v>
      </c>
    </row>
    <row r="23" spans="1:5" ht="19.5" customHeight="1">
      <c r="A23" s="674"/>
      <c r="B23" s="674"/>
      <c r="C23" s="674"/>
      <c r="D23" s="674"/>
      <c r="E23" s="674"/>
    </row>
    <row r="24" spans="1:5" ht="19.5" customHeight="1">
      <c r="A24" s="278" t="s">
        <v>297</v>
      </c>
      <c r="B24" s="278">
        <f>SUM(B19:B22)</f>
        <v>310</v>
      </c>
      <c r="C24" s="278">
        <f>SUM(C19:C22)</f>
        <v>323</v>
      </c>
      <c r="D24" s="278">
        <f>SUM(D19:D22)</f>
        <v>296</v>
      </c>
      <c r="E24" s="280">
        <f>D24/C24</f>
        <v>0.9164086687306502</v>
      </c>
    </row>
  </sheetData>
  <mergeCells count="8">
    <mergeCell ref="A1:E1"/>
    <mergeCell ref="A15:E15"/>
    <mergeCell ref="A17:E17"/>
    <mergeCell ref="A23:E23"/>
    <mergeCell ref="A3:E3"/>
    <mergeCell ref="A4:E4"/>
    <mergeCell ref="D6:E6"/>
    <mergeCell ref="A9:E9"/>
  </mergeCells>
  <printOptions/>
  <pageMargins left="0.7875" right="0.7875" top="0.7875" bottom="0.7875" header="0.5118055555555556" footer="0.5118055555555556"/>
  <pageSetup firstPageNumber="1" useFirstPageNumber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E7" sqref="E7:E8"/>
    </sheetView>
  </sheetViews>
  <sheetFormatPr defaultColWidth="9.140625" defaultRowHeight="12.75"/>
  <cols>
    <col min="1" max="1" width="43.00390625" style="89" customWidth="1"/>
    <col min="2" max="2" width="15.00390625" style="89" customWidth="1"/>
    <col min="3" max="3" width="13.28125" style="89" customWidth="1"/>
    <col min="4" max="4" width="13.57421875" style="89" customWidth="1"/>
    <col min="5" max="5" width="15.00390625" style="89" customWidth="1"/>
    <col min="6" max="6" width="17.7109375" style="89" customWidth="1"/>
    <col min="7" max="16384" width="11.57421875" style="89" customWidth="1"/>
  </cols>
  <sheetData>
    <row r="1" spans="1:11" ht="12.75">
      <c r="A1" s="647" t="s">
        <v>84</v>
      </c>
      <c r="B1" s="647"/>
      <c r="C1" s="647"/>
      <c r="D1" s="647"/>
      <c r="E1" s="647"/>
      <c r="F1" s="647"/>
      <c r="G1" s="157"/>
      <c r="H1" s="157"/>
      <c r="I1" s="157"/>
      <c r="J1" s="157"/>
      <c r="K1" s="157"/>
    </row>
    <row r="2" spans="1:11" ht="12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6" ht="15.75">
      <c r="A3" s="678" t="s">
        <v>392</v>
      </c>
      <c r="B3" s="678"/>
      <c r="C3" s="678"/>
      <c r="D3" s="678"/>
      <c r="E3" s="678"/>
      <c r="F3" s="678"/>
    </row>
    <row r="4" ht="12.75">
      <c r="A4" s="91"/>
    </row>
    <row r="5" ht="12.75">
      <c r="F5" s="90"/>
    </row>
    <row r="6" ht="12.75">
      <c r="F6" s="154" t="s">
        <v>579</v>
      </c>
    </row>
    <row r="7" spans="1:6" ht="18.75" customHeight="1">
      <c r="A7" s="679" t="s">
        <v>393</v>
      </c>
      <c r="B7" s="679" t="s">
        <v>394</v>
      </c>
      <c r="C7" s="679"/>
      <c r="D7" s="679"/>
      <c r="E7" s="679" t="s">
        <v>395</v>
      </c>
      <c r="F7" s="679" t="s">
        <v>396</v>
      </c>
    </row>
    <row r="8" spans="1:6" ht="19.5" customHeight="1">
      <c r="A8" s="679"/>
      <c r="B8" s="92">
        <v>2012</v>
      </c>
      <c r="C8" s="92">
        <v>2013</v>
      </c>
      <c r="D8" s="92">
        <v>2014</v>
      </c>
      <c r="E8" s="679"/>
      <c r="F8" s="679"/>
    </row>
    <row r="9" spans="1:6" ht="12.75">
      <c r="A9" s="677"/>
      <c r="B9" s="677"/>
      <c r="C9" s="677"/>
      <c r="D9" s="677"/>
      <c r="E9" s="677"/>
      <c r="F9" s="677"/>
    </row>
    <row r="10" spans="1:6" s="285" customFormat="1" ht="30" customHeight="1">
      <c r="A10" s="283" t="s">
        <v>397</v>
      </c>
      <c r="B10" s="284">
        <v>4632</v>
      </c>
      <c r="C10" s="284">
        <v>4927</v>
      </c>
      <c r="D10" s="284">
        <v>5124</v>
      </c>
      <c r="E10" s="284">
        <v>0</v>
      </c>
      <c r="F10" s="284">
        <f aca="true" t="shared" si="0" ref="F10:F15">SUM(B10:E10)</f>
        <v>14683</v>
      </c>
    </row>
    <row r="11" spans="1:6" s="285" customFormat="1" ht="30" customHeight="1">
      <c r="A11" s="286" t="s">
        <v>398</v>
      </c>
      <c r="B11" s="284">
        <v>46000</v>
      </c>
      <c r="C11" s="284">
        <v>46000</v>
      </c>
      <c r="D11" s="284">
        <v>46000</v>
      </c>
      <c r="E11" s="284">
        <v>274000</v>
      </c>
      <c r="F11" s="284">
        <f t="shared" si="0"/>
        <v>412000</v>
      </c>
    </row>
    <row r="12" spans="1:6" s="285" customFormat="1" ht="30" customHeight="1">
      <c r="A12" s="286" t="s">
        <v>399</v>
      </c>
      <c r="B12" s="284">
        <v>12165</v>
      </c>
      <c r="C12" s="284">
        <v>10980</v>
      </c>
      <c r="D12" s="284">
        <v>9600</v>
      </c>
      <c r="E12" s="284">
        <v>28620</v>
      </c>
      <c r="F12" s="284">
        <f t="shared" si="0"/>
        <v>61365</v>
      </c>
    </row>
    <row r="13" spans="1:6" ht="30" customHeight="1">
      <c r="A13" s="95" t="s">
        <v>400</v>
      </c>
      <c r="B13" s="94">
        <v>64313</v>
      </c>
      <c r="C13" s="94">
        <v>69282</v>
      </c>
      <c r="D13" s="94">
        <v>71360</v>
      </c>
      <c r="E13" s="94">
        <v>746705</v>
      </c>
      <c r="F13" s="94">
        <f t="shared" si="0"/>
        <v>951660</v>
      </c>
    </row>
    <row r="14" spans="1:6" s="285" customFormat="1" ht="30" customHeight="1">
      <c r="A14" s="283" t="s">
        <v>577</v>
      </c>
      <c r="B14" s="284">
        <v>7202</v>
      </c>
      <c r="C14" s="284">
        <v>14405</v>
      </c>
      <c r="D14" s="284">
        <v>14405</v>
      </c>
      <c r="E14" s="284">
        <v>75046</v>
      </c>
      <c r="F14" s="284">
        <f t="shared" si="0"/>
        <v>111058</v>
      </c>
    </row>
    <row r="15" spans="1:6" ht="30" customHeight="1">
      <c r="A15" s="93" t="s">
        <v>578</v>
      </c>
      <c r="B15" s="94">
        <v>3099</v>
      </c>
      <c r="C15" s="94">
        <v>4673</v>
      </c>
      <c r="D15" s="94">
        <v>4025</v>
      </c>
      <c r="E15" s="94">
        <v>10539</v>
      </c>
      <c r="F15" s="94">
        <f t="shared" si="0"/>
        <v>22336</v>
      </c>
    </row>
    <row r="16" spans="1:6" ht="38.25">
      <c r="A16" s="93" t="s">
        <v>192</v>
      </c>
      <c r="B16" s="94">
        <v>3808</v>
      </c>
      <c r="C16" s="94">
        <v>3808</v>
      </c>
      <c r="D16" s="94">
        <v>3808</v>
      </c>
      <c r="E16" s="94">
        <v>11424</v>
      </c>
      <c r="F16" s="94">
        <f>SUM(B16:E16)</f>
        <v>22848</v>
      </c>
    </row>
    <row r="17" spans="1:6" ht="12.75">
      <c r="A17" s="96"/>
      <c r="B17" s="97">
        <f>SUM(B10:B16)</f>
        <v>141219</v>
      </c>
      <c r="C17" s="97">
        <f>SUM(C10:C16)</f>
        <v>154075</v>
      </c>
      <c r="D17" s="97">
        <f>SUM(D10:D16)</f>
        <v>154322</v>
      </c>
      <c r="E17" s="97">
        <f>SUM(E10:E16)</f>
        <v>1146334</v>
      </c>
      <c r="F17" s="97">
        <f>SUM(F10:F16)</f>
        <v>1595950</v>
      </c>
    </row>
  </sheetData>
  <mergeCells count="7">
    <mergeCell ref="A1:F1"/>
    <mergeCell ref="A9:F9"/>
    <mergeCell ref="A3:F3"/>
    <mergeCell ref="A7:A8"/>
    <mergeCell ref="B7:D7"/>
    <mergeCell ref="E7:E8"/>
    <mergeCell ref="F7:F8"/>
  </mergeCells>
  <printOptions/>
  <pageMargins left="0.1968503937007874" right="0.1968503937007874" top="0.7874015748031497" bottom="0.7874015748031497" header="0.11811023622047245" footer="0.11811023622047245"/>
  <pageSetup fitToHeight="0"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C11" sqref="C11"/>
    </sheetView>
  </sheetViews>
  <sheetFormatPr defaultColWidth="9.140625" defaultRowHeight="12.75"/>
  <cols>
    <col min="1" max="1" width="46.8515625" style="98" customWidth="1"/>
    <col min="2" max="2" width="34.421875" style="98" customWidth="1"/>
    <col min="3" max="3" width="30.00390625" style="98" customWidth="1"/>
    <col min="4" max="4" width="21.421875" style="98" customWidth="1"/>
    <col min="5" max="16384" width="11.57421875" style="98" customWidth="1"/>
  </cols>
  <sheetData>
    <row r="1" spans="1:11" ht="12.75">
      <c r="A1" s="503"/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ht="14.25">
      <c r="D3" s="99"/>
    </row>
    <row r="5" ht="12.75">
      <c r="B5" s="691" t="s">
        <v>85</v>
      </c>
    </row>
    <row r="7" spans="1:4" ht="15.75">
      <c r="A7" s="680" t="s">
        <v>401</v>
      </c>
      <c r="B7" s="680"/>
      <c r="C7" s="680"/>
      <c r="D7" s="680"/>
    </row>
    <row r="8" spans="1:4" ht="15.75">
      <c r="A8" s="100"/>
      <c r="B8" s="101"/>
      <c r="C8" s="101"/>
      <c r="D8" s="101"/>
    </row>
    <row r="10" ht="12.75">
      <c r="D10" s="102" t="s">
        <v>273</v>
      </c>
    </row>
    <row r="11" spans="1:4" ht="25.5" customHeight="1">
      <c r="A11" s="103" t="s">
        <v>402</v>
      </c>
      <c r="B11" s="104" t="s">
        <v>403</v>
      </c>
      <c r="C11" s="104" t="s">
        <v>404</v>
      </c>
      <c r="D11" s="103" t="s">
        <v>745</v>
      </c>
    </row>
    <row r="12" spans="1:4" ht="34.5" customHeight="1">
      <c r="A12" s="105" t="s">
        <v>405</v>
      </c>
      <c r="B12" s="155" t="s">
        <v>580</v>
      </c>
      <c r="C12" s="155" t="s">
        <v>580</v>
      </c>
      <c r="D12" s="155" t="s">
        <v>580</v>
      </c>
    </row>
    <row r="13" spans="1:4" ht="34.5" customHeight="1">
      <c r="A13" s="105" t="s">
        <v>406</v>
      </c>
      <c r="B13" s="155" t="s">
        <v>580</v>
      </c>
      <c r="C13" s="155" t="s">
        <v>580</v>
      </c>
      <c r="D13" s="155" t="s">
        <v>580</v>
      </c>
    </row>
    <row r="14" spans="1:4" ht="34.5" customHeight="1">
      <c r="A14" s="107" t="s">
        <v>407</v>
      </c>
      <c r="B14" s="155" t="s">
        <v>580</v>
      </c>
      <c r="C14" s="155" t="s">
        <v>580</v>
      </c>
      <c r="D14" s="155" t="s">
        <v>580</v>
      </c>
    </row>
    <row r="15" spans="1:4" ht="38.25" customHeight="1">
      <c r="A15" s="108" t="s">
        <v>408</v>
      </c>
      <c r="B15" s="155" t="s">
        <v>580</v>
      </c>
      <c r="C15" s="155" t="s">
        <v>580</v>
      </c>
      <c r="D15" s="155" t="s">
        <v>580</v>
      </c>
    </row>
    <row r="16" spans="1:4" ht="15">
      <c r="A16" s="106" t="s">
        <v>409</v>
      </c>
      <c r="B16" s="155" t="s">
        <v>580</v>
      </c>
      <c r="C16" s="155" t="s">
        <v>580</v>
      </c>
      <c r="D16" s="155" t="s">
        <v>580</v>
      </c>
    </row>
  </sheetData>
  <mergeCells count="1">
    <mergeCell ref="A7:D7"/>
  </mergeCells>
  <printOptions/>
  <pageMargins left="0.1968503937007874" right="0.1968503937007874" top="0.7874015748031497" bottom="0.7874015748031497" header="0.5118110236220472" footer="0.5118110236220472"/>
  <pageSetup firstPageNumber="1" useFirstPageNumber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4" sqref="A4:N4"/>
    </sheetView>
  </sheetViews>
  <sheetFormatPr defaultColWidth="9.140625" defaultRowHeight="12.75"/>
  <cols>
    <col min="1" max="1" width="24.28125" style="111" customWidth="1"/>
    <col min="2" max="2" width="11.57421875" style="288" customWidth="1"/>
    <col min="3" max="3" width="8.28125" style="288" customWidth="1"/>
    <col min="4" max="5" width="13.57421875" style="288" customWidth="1"/>
    <col min="6" max="6" width="8.28125" style="288" customWidth="1"/>
    <col min="7" max="7" width="11.7109375" style="288" customWidth="1"/>
    <col min="8" max="8" width="19.8515625" style="111" customWidth="1"/>
    <col min="9" max="9" width="12.00390625" style="288" customWidth="1"/>
    <col min="10" max="10" width="8.28125" style="288" customWidth="1"/>
    <col min="11" max="11" width="12.7109375" style="288" customWidth="1"/>
    <col min="12" max="12" width="12.00390625" style="288" customWidth="1"/>
    <col min="13" max="13" width="9.00390625" style="262" customWidth="1"/>
    <col min="14" max="14" width="11.8515625" style="288" customWidth="1"/>
    <col min="15" max="16384" width="9.00390625" style="109" customWidth="1"/>
  </cols>
  <sheetData>
    <row r="1" spans="1:11" ht="12.75">
      <c r="A1" s="503" t="s">
        <v>75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4" ht="14.25">
      <c r="A3" s="681"/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</row>
    <row r="4" spans="1:14" ht="15.75">
      <c r="A4" s="682" t="s">
        <v>742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</row>
    <row r="5" spans="1:14" ht="15.75">
      <c r="A5" s="110"/>
      <c r="B5" s="287"/>
      <c r="C5" s="287"/>
      <c r="D5" s="287"/>
      <c r="E5" s="287"/>
      <c r="F5" s="287"/>
      <c r="G5" s="287"/>
      <c r="H5" s="110"/>
      <c r="I5" s="287"/>
      <c r="J5" s="287"/>
      <c r="K5" s="287"/>
      <c r="L5" s="287"/>
      <c r="M5" s="287"/>
      <c r="N5" s="287"/>
    </row>
    <row r="6" spans="5:6" ht="12.75">
      <c r="E6" s="374"/>
      <c r="F6" s="375"/>
    </row>
    <row r="7" spans="1:14" ht="59.25" customHeight="1">
      <c r="A7" s="112" t="s">
        <v>410</v>
      </c>
      <c r="B7" s="289" t="s">
        <v>411</v>
      </c>
      <c r="C7" s="289" t="s">
        <v>412</v>
      </c>
      <c r="D7" s="289" t="s">
        <v>413</v>
      </c>
      <c r="E7" s="289" t="s">
        <v>414</v>
      </c>
      <c r="F7" s="289" t="s">
        <v>415</v>
      </c>
      <c r="G7" s="289" t="s">
        <v>416</v>
      </c>
      <c r="H7" s="112" t="s">
        <v>417</v>
      </c>
      <c r="I7" s="289" t="s">
        <v>411</v>
      </c>
      <c r="J7" s="289" t="s">
        <v>412</v>
      </c>
      <c r="K7" s="289" t="s">
        <v>413</v>
      </c>
      <c r="L7" s="289" t="s">
        <v>414</v>
      </c>
      <c r="M7" s="289" t="s">
        <v>415</v>
      </c>
      <c r="N7" s="289" t="s">
        <v>416</v>
      </c>
    </row>
    <row r="8" spans="1:14" ht="12.75">
      <c r="A8" s="113" t="s">
        <v>418</v>
      </c>
      <c r="B8" s="290">
        <f>B10+B11+B12+B13</f>
        <v>10244592</v>
      </c>
      <c r="C8" s="290">
        <f>SUM(C10:C13)</f>
        <v>-92693</v>
      </c>
      <c r="D8" s="290">
        <f>D10+D11+D12+D13</f>
        <v>10151899</v>
      </c>
      <c r="E8" s="290">
        <f>E10+E11+E12+E13</f>
        <v>10205042</v>
      </c>
      <c r="F8" s="290">
        <f>SUM(F10:F13)</f>
        <v>0</v>
      </c>
      <c r="G8" s="290">
        <f>G10+G11+G12+G13</f>
        <v>10205042</v>
      </c>
      <c r="H8" s="115" t="s">
        <v>419</v>
      </c>
      <c r="I8" s="290">
        <f>I10+I11</f>
        <v>9669061</v>
      </c>
      <c r="J8" s="290">
        <f>SUM(J10:J12)</f>
        <v>-92693</v>
      </c>
      <c r="K8" s="290">
        <f>K10+K11</f>
        <v>9576368</v>
      </c>
      <c r="L8" s="290">
        <f>L10+L11</f>
        <v>9535693</v>
      </c>
      <c r="M8" s="290">
        <f>SUM(M10:M12)</f>
        <v>0</v>
      </c>
      <c r="N8" s="290">
        <f>N10+N11</f>
        <v>9535693</v>
      </c>
    </row>
    <row r="9" spans="1:14" ht="12.75">
      <c r="A9" s="116"/>
      <c r="B9" s="290"/>
      <c r="C9" s="290"/>
      <c r="D9" s="290"/>
      <c r="E9" s="290"/>
      <c r="F9" s="290"/>
      <c r="G9" s="290"/>
      <c r="H9" s="114"/>
      <c r="I9" s="290"/>
      <c r="J9" s="290"/>
      <c r="K9" s="290"/>
      <c r="L9" s="290"/>
      <c r="M9" s="290"/>
      <c r="N9" s="290"/>
    </row>
    <row r="10" spans="1:14" ht="12.75">
      <c r="A10" s="117" t="s">
        <v>420</v>
      </c>
      <c r="B10" s="290">
        <v>38093</v>
      </c>
      <c r="C10" s="290"/>
      <c r="D10" s="290">
        <v>38093</v>
      </c>
      <c r="E10" s="290">
        <v>31423</v>
      </c>
      <c r="F10" s="290"/>
      <c r="G10" s="290">
        <v>31423</v>
      </c>
      <c r="H10" s="114" t="s">
        <v>810</v>
      </c>
      <c r="I10" s="290">
        <v>247742</v>
      </c>
      <c r="J10" s="290"/>
      <c r="K10" s="290">
        <v>247742</v>
      </c>
      <c r="L10" s="290">
        <v>486000</v>
      </c>
      <c r="M10" s="290"/>
      <c r="N10" s="290">
        <v>486000</v>
      </c>
    </row>
    <row r="11" spans="1:14" ht="12.75">
      <c r="A11" s="117" t="s">
        <v>421</v>
      </c>
      <c r="B11" s="290">
        <v>7913312</v>
      </c>
      <c r="C11" s="290">
        <v>-92693</v>
      </c>
      <c r="D11" s="290">
        <v>7820619</v>
      </c>
      <c r="E11" s="290">
        <v>7916316</v>
      </c>
      <c r="F11" s="290"/>
      <c r="G11" s="290">
        <v>7916316</v>
      </c>
      <c r="H11" s="114" t="s">
        <v>422</v>
      </c>
      <c r="I11" s="290">
        <v>9421319</v>
      </c>
      <c r="J11" s="290">
        <v>-92693</v>
      </c>
      <c r="K11" s="290">
        <v>9328626</v>
      </c>
      <c r="L11" s="290">
        <v>9049693</v>
      </c>
      <c r="M11" s="290"/>
      <c r="N11" s="290">
        <v>9049693</v>
      </c>
    </row>
    <row r="12" spans="1:14" ht="24">
      <c r="A12" s="117" t="s">
        <v>423</v>
      </c>
      <c r="B12" s="290">
        <v>63276</v>
      </c>
      <c r="C12" s="290"/>
      <c r="D12" s="290">
        <v>63276</v>
      </c>
      <c r="E12" s="290">
        <v>78971</v>
      </c>
      <c r="F12" s="290"/>
      <c r="G12" s="290">
        <v>78971</v>
      </c>
      <c r="H12" s="114" t="s">
        <v>424</v>
      </c>
      <c r="I12" s="290"/>
      <c r="J12" s="290"/>
      <c r="K12" s="290"/>
      <c r="L12" s="290"/>
      <c r="M12" s="290"/>
      <c r="N12" s="290"/>
    </row>
    <row r="13" spans="1:14" ht="36">
      <c r="A13" s="117" t="s">
        <v>425</v>
      </c>
      <c r="B13" s="290">
        <v>2229911</v>
      </c>
      <c r="C13" s="290"/>
      <c r="D13" s="290">
        <v>2229911</v>
      </c>
      <c r="E13" s="290">
        <v>2178332</v>
      </c>
      <c r="F13" s="290"/>
      <c r="G13" s="290">
        <v>2178332</v>
      </c>
      <c r="H13" s="115"/>
      <c r="I13" s="291"/>
      <c r="J13" s="291"/>
      <c r="K13" s="291"/>
      <c r="L13" s="291"/>
      <c r="M13" s="291"/>
      <c r="N13" s="291"/>
    </row>
    <row r="14" spans="1:14" ht="12.75">
      <c r="A14" s="117"/>
      <c r="B14" s="292"/>
      <c r="C14" s="292"/>
      <c r="D14" s="292"/>
      <c r="E14" s="292"/>
      <c r="F14" s="292"/>
      <c r="G14" s="292"/>
      <c r="H14" s="115" t="s">
        <v>426</v>
      </c>
      <c r="I14" s="290">
        <f aca="true" t="shared" si="0" ref="I14:N14">I16+I17</f>
        <v>64570</v>
      </c>
      <c r="J14" s="290">
        <f t="shared" si="0"/>
        <v>0</v>
      </c>
      <c r="K14" s="290">
        <f t="shared" si="0"/>
        <v>64570</v>
      </c>
      <c r="L14" s="290">
        <f t="shared" si="0"/>
        <v>67917</v>
      </c>
      <c r="M14" s="290">
        <f t="shared" si="0"/>
        <v>0</v>
      </c>
      <c r="N14" s="290">
        <f t="shared" si="0"/>
        <v>67917</v>
      </c>
    </row>
    <row r="15" spans="1:14" ht="12.75">
      <c r="A15" s="117"/>
      <c r="B15" s="292"/>
      <c r="C15" s="292"/>
      <c r="D15" s="292"/>
      <c r="E15" s="292"/>
      <c r="F15" s="292"/>
      <c r="G15" s="292"/>
      <c r="H15" s="114"/>
      <c r="I15" s="290"/>
      <c r="J15" s="290"/>
      <c r="K15" s="290"/>
      <c r="L15" s="290"/>
      <c r="M15" s="290"/>
      <c r="N15" s="290"/>
    </row>
    <row r="16" spans="1:14" ht="24">
      <c r="A16" s="119" t="s">
        <v>427</v>
      </c>
      <c r="B16" s="290">
        <f>B18+B19+B21+B22</f>
        <v>256823</v>
      </c>
      <c r="C16" s="290">
        <f>SUM(C18:C22)</f>
        <v>0</v>
      </c>
      <c r="D16" s="290">
        <f>D18+D19+D21+D22</f>
        <v>256823</v>
      </c>
      <c r="E16" s="290">
        <f>E18+E19+E21+E22</f>
        <v>232250</v>
      </c>
      <c r="F16" s="290">
        <f>SUM(F18:F22)</f>
        <v>0</v>
      </c>
      <c r="G16" s="290">
        <f>G18+G19+G21+G22</f>
        <v>232250</v>
      </c>
      <c r="H16" s="120" t="s">
        <v>428</v>
      </c>
      <c r="I16" s="290">
        <v>64570</v>
      </c>
      <c r="J16" s="290"/>
      <c r="K16" s="290">
        <v>64570</v>
      </c>
      <c r="L16" s="290">
        <v>67917</v>
      </c>
      <c r="M16" s="290"/>
      <c r="N16" s="290">
        <v>67917</v>
      </c>
    </row>
    <row r="17" spans="1:14" ht="24">
      <c r="A17" s="117"/>
      <c r="B17" s="290"/>
      <c r="C17" s="290"/>
      <c r="D17" s="290"/>
      <c r="E17" s="290"/>
      <c r="F17" s="290"/>
      <c r="G17" s="290"/>
      <c r="H17" s="120" t="s">
        <v>429</v>
      </c>
      <c r="I17" s="290"/>
      <c r="J17" s="290"/>
      <c r="K17" s="290"/>
      <c r="L17" s="290"/>
      <c r="M17" s="290"/>
      <c r="N17" s="290"/>
    </row>
    <row r="18" spans="1:14" ht="12.75">
      <c r="A18" s="117" t="s">
        <v>430</v>
      </c>
      <c r="B18" s="290">
        <v>5769</v>
      </c>
      <c r="C18" s="290"/>
      <c r="D18" s="290">
        <v>5769</v>
      </c>
      <c r="E18" s="290">
        <v>5857</v>
      </c>
      <c r="F18" s="290"/>
      <c r="G18" s="290">
        <v>5857</v>
      </c>
      <c r="H18" s="120"/>
      <c r="I18" s="291"/>
      <c r="J18" s="291"/>
      <c r="K18" s="291"/>
      <c r="L18" s="291"/>
      <c r="M18" s="291"/>
      <c r="N18" s="291"/>
    </row>
    <row r="19" spans="1:14" ht="12.75">
      <c r="A19" s="117" t="s">
        <v>431</v>
      </c>
      <c r="B19" s="290">
        <v>99263</v>
      </c>
      <c r="C19" s="290"/>
      <c r="D19" s="290">
        <v>99263</v>
      </c>
      <c r="E19" s="290">
        <v>68425</v>
      </c>
      <c r="F19" s="290"/>
      <c r="G19" s="290">
        <v>68425</v>
      </c>
      <c r="H19" s="121" t="s">
        <v>432</v>
      </c>
      <c r="I19" s="290">
        <f aca="true" t="shared" si="1" ref="I19:N19">I21+I22+I23</f>
        <v>767784</v>
      </c>
      <c r="J19" s="290">
        <f t="shared" si="1"/>
        <v>0</v>
      </c>
      <c r="K19" s="290">
        <f t="shared" si="1"/>
        <v>767784</v>
      </c>
      <c r="L19" s="290">
        <f t="shared" si="1"/>
        <v>833682</v>
      </c>
      <c r="M19" s="290">
        <f t="shared" si="1"/>
        <v>0</v>
      </c>
      <c r="N19" s="290">
        <f t="shared" si="1"/>
        <v>833682</v>
      </c>
    </row>
    <row r="20" spans="1:14" ht="12.75">
      <c r="A20" s="122" t="s">
        <v>433</v>
      </c>
      <c r="B20" s="292"/>
      <c r="C20" s="292"/>
      <c r="D20" s="292"/>
      <c r="E20" s="292"/>
      <c r="F20" s="292"/>
      <c r="G20" s="292"/>
      <c r="H20" s="120"/>
      <c r="I20" s="292"/>
      <c r="J20" s="292"/>
      <c r="K20" s="292"/>
      <c r="L20" s="292"/>
      <c r="M20" s="292"/>
      <c r="N20" s="292"/>
    </row>
    <row r="21" spans="1:14" ht="24">
      <c r="A21" s="122" t="s">
        <v>434</v>
      </c>
      <c r="B21" s="290">
        <v>24450</v>
      </c>
      <c r="C21" s="290"/>
      <c r="D21" s="290">
        <v>24450</v>
      </c>
      <c r="E21" s="290">
        <v>72068</v>
      </c>
      <c r="F21" s="290"/>
      <c r="G21" s="290">
        <v>72068</v>
      </c>
      <c r="H21" s="120" t="s">
        <v>435</v>
      </c>
      <c r="I21" s="290">
        <v>442113</v>
      </c>
      <c r="J21" s="290"/>
      <c r="K21" s="290">
        <v>442113</v>
      </c>
      <c r="L21" s="290">
        <v>469855</v>
      </c>
      <c r="M21" s="290"/>
      <c r="N21" s="290">
        <v>469855</v>
      </c>
    </row>
    <row r="22" spans="1:14" ht="24">
      <c r="A22" s="117" t="s">
        <v>436</v>
      </c>
      <c r="B22" s="290">
        <v>127341</v>
      </c>
      <c r="C22" s="290"/>
      <c r="D22" s="290">
        <v>127341</v>
      </c>
      <c r="E22" s="290">
        <v>85900</v>
      </c>
      <c r="F22" s="290"/>
      <c r="G22" s="290">
        <v>85900</v>
      </c>
      <c r="H22" s="120" t="s">
        <v>437</v>
      </c>
      <c r="I22" s="290">
        <v>238450</v>
      </c>
      <c r="J22" s="290"/>
      <c r="K22" s="290">
        <v>238450</v>
      </c>
      <c r="L22" s="290">
        <v>273776</v>
      </c>
      <c r="M22" s="290"/>
      <c r="N22" s="290">
        <v>273776</v>
      </c>
    </row>
    <row r="23" spans="1:14" ht="24">
      <c r="A23" s="122"/>
      <c r="B23" s="292"/>
      <c r="C23" s="292"/>
      <c r="D23" s="292"/>
      <c r="E23" s="292"/>
      <c r="F23" s="292"/>
      <c r="G23" s="292"/>
      <c r="H23" s="120" t="s">
        <v>438</v>
      </c>
      <c r="I23" s="290">
        <v>87221</v>
      </c>
      <c r="J23" s="290"/>
      <c r="K23" s="290">
        <v>87221</v>
      </c>
      <c r="L23" s="290">
        <v>90051</v>
      </c>
      <c r="M23" s="290"/>
      <c r="N23" s="290">
        <v>90051</v>
      </c>
    </row>
    <row r="24" spans="1:14" ht="12.75">
      <c r="A24" s="122"/>
      <c r="B24" s="292"/>
      <c r="C24" s="292"/>
      <c r="D24" s="292"/>
      <c r="E24" s="292"/>
      <c r="F24" s="292"/>
      <c r="G24" s="292"/>
      <c r="H24" s="118"/>
      <c r="I24" s="290"/>
      <c r="J24" s="290"/>
      <c r="K24" s="290"/>
      <c r="L24" s="290"/>
      <c r="M24" s="290"/>
      <c r="N24" s="290"/>
    </row>
    <row r="25" spans="1:14" ht="12.75">
      <c r="A25" s="123" t="s">
        <v>213</v>
      </c>
      <c r="B25" s="293">
        <f aca="true" t="shared" si="2" ref="B25:G25">SUM(B16,B8)</f>
        <v>10501415</v>
      </c>
      <c r="C25" s="293">
        <f t="shared" si="2"/>
        <v>-92693</v>
      </c>
      <c r="D25" s="293">
        <f t="shared" si="2"/>
        <v>10408722</v>
      </c>
      <c r="E25" s="293">
        <f t="shared" si="2"/>
        <v>10437292</v>
      </c>
      <c r="F25" s="293">
        <f t="shared" si="2"/>
        <v>0</v>
      </c>
      <c r="G25" s="293">
        <f t="shared" si="2"/>
        <v>10437292</v>
      </c>
      <c r="H25" s="123" t="s">
        <v>213</v>
      </c>
      <c r="I25" s="293">
        <f aca="true" t="shared" si="3" ref="I25:N25">SUM(I19,I14,I8)</f>
        <v>10501415</v>
      </c>
      <c r="J25" s="293">
        <f t="shared" si="3"/>
        <v>-92693</v>
      </c>
      <c r="K25" s="293">
        <f t="shared" si="3"/>
        <v>10408722</v>
      </c>
      <c r="L25" s="293">
        <f t="shared" si="3"/>
        <v>10437292</v>
      </c>
      <c r="M25" s="293">
        <f t="shared" si="3"/>
        <v>0</v>
      </c>
      <c r="N25" s="293">
        <f t="shared" si="3"/>
        <v>10437292</v>
      </c>
    </row>
  </sheetData>
  <mergeCells count="2">
    <mergeCell ref="A3:N3"/>
    <mergeCell ref="A4:N4"/>
  </mergeCells>
  <printOptions/>
  <pageMargins left="0.19652777777777777" right="0.19652777777777777" top="0.5902777777777778" bottom="0.5902777777777778" header="0.31527777777777777" footer="0.31527777777777777"/>
  <pageSetup fitToHeight="0" horizontalDpi="300" verticalDpi="3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:E1"/>
    </sheetView>
  </sheetViews>
  <sheetFormatPr defaultColWidth="9.140625" defaultRowHeight="12.75"/>
  <cols>
    <col min="1" max="1" width="6.57421875" style="355" customWidth="1"/>
    <col min="2" max="2" width="41.7109375" style="355" customWidth="1"/>
    <col min="3" max="16384" width="11.7109375" style="355" customWidth="1"/>
  </cols>
  <sheetData>
    <row r="1" spans="1:11" ht="12.75">
      <c r="A1" s="570" t="s">
        <v>74</v>
      </c>
      <c r="B1" s="570"/>
      <c r="C1" s="570"/>
      <c r="D1" s="570"/>
      <c r="E1" s="570"/>
      <c r="F1" s="373"/>
      <c r="G1" s="373"/>
      <c r="H1" s="373"/>
      <c r="I1" s="373"/>
      <c r="J1" s="373"/>
      <c r="K1" s="373"/>
    </row>
    <row r="2" spans="1:11" ht="12.75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</row>
    <row r="3" spans="1:11" ht="12.75">
      <c r="A3" s="356" t="s">
        <v>743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12.75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</row>
    <row r="5" spans="1:5" ht="15.75">
      <c r="A5" s="683" t="s">
        <v>439</v>
      </c>
      <c r="B5" s="683"/>
      <c r="C5" s="683"/>
      <c r="D5" s="683"/>
      <c r="E5" s="683"/>
    </row>
    <row r="6" spans="4:5" ht="12.75">
      <c r="D6" s="684" t="s">
        <v>273</v>
      </c>
      <c r="E6" s="684"/>
    </row>
    <row r="7" spans="1:5" ht="12.75">
      <c r="A7" s="685" t="s">
        <v>440</v>
      </c>
      <c r="B7" s="686" t="s">
        <v>214</v>
      </c>
      <c r="C7" s="357" t="s">
        <v>215</v>
      </c>
      <c r="D7" s="357" t="s">
        <v>441</v>
      </c>
      <c r="E7" s="686" t="s">
        <v>195</v>
      </c>
    </row>
    <row r="8" spans="1:5" ht="12.75">
      <c r="A8" s="685"/>
      <c r="B8" s="685"/>
      <c r="C8" s="687" t="s">
        <v>442</v>
      </c>
      <c r="D8" s="687"/>
      <c r="E8" s="686"/>
    </row>
    <row r="9" spans="1:5" ht="19.5" customHeight="1">
      <c r="A9" s="358">
        <v>1</v>
      </c>
      <c r="B9" s="359" t="s">
        <v>443</v>
      </c>
      <c r="C9" s="360">
        <v>1170236</v>
      </c>
      <c r="D9" s="360">
        <v>1220023</v>
      </c>
      <c r="E9" s="360">
        <v>1193078</v>
      </c>
    </row>
    <row r="10" spans="1:5" ht="19.5" customHeight="1">
      <c r="A10" s="358">
        <v>2</v>
      </c>
      <c r="B10" s="359" t="s">
        <v>444</v>
      </c>
      <c r="C10" s="360">
        <v>317044</v>
      </c>
      <c r="D10" s="360">
        <v>322883</v>
      </c>
      <c r="E10" s="360">
        <v>312166</v>
      </c>
    </row>
    <row r="11" spans="1:5" ht="19.5" customHeight="1">
      <c r="A11" s="358">
        <v>3</v>
      </c>
      <c r="B11" s="359" t="s">
        <v>445</v>
      </c>
      <c r="C11" s="360">
        <v>606891</v>
      </c>
      <c r="D11" s="360">
        <v>662821</v>
      </c>
      <c r="E11" s="360">
        <v>636973</v>
      </c>
    </row>
    <row r="12" spans="1:5" ht="19.5" customHeight="1">
      <c r="A12" s="358">
        <v>4</v>
      </c>
      <c r="B12" s="359" t="s">
        <v>543</v>
      </c>
      <c r="C12" s="360">
        <v>129444</v>
      </c>
      <c r="D12" s="360">
        <v>160472</v>
      </c>
      <c r="E12" s="360">
        <v>198568</v>
      </c>
    </row>
    <row r="13" spans="1:5" ht="19.5" customHeight="1">
      <c r="A13" s="358">
        <v>5</v>
      </c>
      <c r="B13" s="359" t="s">
        <v>544</v>
      </c>
      <c r="C13" s="360">
        <v>16379</v>
      </c>
      <c r="D13" s="360">
        <v>23770</v>
      </c>
      <c r="E13" s="360">
        <v>17318</v>
      </c>
    </row>
    <row r="14" spans="1:5" ht="19.5" customHeight="1">
      <c r="A14" s="358">
        <v>6</v>
      </c>
      <c r="B14" s="359" t="s">
        <v>545</v>
      </c>
      <c r="C14" s="360">
        <v>1200</v>
      </c>
      <c r="D14" s="360">
        <v>36783</v>
      </c>
      <c r="E14" s="360">
        <v>33135</v>
      </c>
    </row>
    <row r="15" spans="1:5" ht="19.5" customHeight="1">
      <c r="A15" s="358">
        <v>7</v>
      </c>
      <c r="B15" s="359" t="s">
        <v>446</v>
      </c>
      <c r="C15" s="360">
        <v>26750</v>
      </c>
      <c r="D15" s="360">
        <v>41800</v>
      </c>
      <c r="E15" s="360">
        <v>42982</v>
      </c>
    </row>
    <row r="16" spans="1:5" ht="19.5" customHeight="1">
      <c r="A16" s="358">
        <v>8</v>
      </c>
      <c r="B16" s="359" t="s">
        <v>447</v>
      </c>
      <c r="C16" s="360">
        <v>2002016</v>
      </c>
      <c r="D16" s="360">
        <v>360097</v>
      </c>
      <c r="E16" s="360">
        <v>287580</v>
      </c>
    </row>
    <row r="17" spans="1:5" ht="19.5" customHeight="1">
      <c r="A17" s="358">
        <v>9</v>
      </c>
      <c r="B17" s="359" t="s">
        <v>546</v>
      </c>
      <c r="C17" s="360">
        <v>0</v>
      </c>
      <c r="D17" s="360">
        <v>0</v>
      </c>
      <c r="E17" s="360">
        <v>0</v>
      </c>
    </row>
    <row r="18" spans="1:5" ht="19.5" customHeight="1">
      <c r="A18" s="358">
        <v>10</v>
      </c>
      <c r="B18" s="359" t="s">
        <v>547</v>
      </c>
      <c r="C18" s="361">
        <v>56807</v>
      </c>
      <c r="D18" s="361">
        <v>25449</v>
      </c>
      <c r="E18" s="361">
        <v>20053</v>
      </c>
    </row>
    <row r="19" spans="1:5" ht="19.5" customHeight="1">
      <c r="A19" s="358">
        <v>11</v>
      </c>
      <c r="B19" s="359" t="s">
        <v>548</v>
      </c>
      <c r="C19" s="361">
        <v>0</v>
      </c>
      <c r="D19" s="361">
        <v>0</v>
      </c>
      <c r="E19" s="361">
        <v>0</v>
      </c>
    </row>
    <row r="20" spans="1:5" ht="19.5" customHeight="1">
      <c r="A20" s="358">
        <v>12</v>
      </c>
      <c r="B20" s="359" t="s">
        <v>549</v>
      </c>
      <c r="C20" s="361">
        <v>0</v>
      </c>
      <c r="D20" s="361">
        <v>0</v>
      </c>
      <c r="E20" s="361">
        <v>0</v>
      </c>
    </row>
    <row r="21" spans="1:5" ht="27.75" customHeight="1">
      <c r="A21" s="362">
        <v>13</v>
      </c>
      <c r="B21" s="363" t="s">
        <v>550</v>
      </c>
      <c r="C21" s="364">
        <f>SUM(C9:C20)</f>
        <v>4326767</v>
      </c>
      <c r="D21" s="364">
        <f>SUM(D9:D20)</f>
        <v>2854098</v>
      </c>
      <c r="E21" s="364">
        <f>SUM(E9:E20)</f>
        <v>2741853</v>
      </c>
    </row>
    <row r="22" spans="1:5" ht="19.5" customHeight="1">
      <c r="A22" s="358">
        <v>14</v>
      </c>
      <c r="B22" s="359" t="s">
        <v>551</v>
      </c>
      <c r="C22" s="361">
        <v>68129</v>
      </c>
      <c r="D22" s="361">
        <v>68129</v>
      </c>
      <c r="E22" s="361">
        <v>68129</v>
      </c>
    </row>
    <row r="23" spans="1:5" ht="19.5" customHeight="1">
      <c r="A23" s="358">
        <v>15</v>
      </c>
      <c r="B23" s="359" t="s">
        <v>552</v>
      </c>
      <c r="C23" s="361">
        <v>0</v>
      </c>
      <c r="D23" s="361">
        <v>0</v>
      </c>
      <c r="E23" s="361">
        <v>92020</v>
      </c>
    </row>
    <row r="24" spans="1:5" ht="19.5" customHeight="1">
      <c r="A24" s="358">
        <v>16</v>
      </c>
      <c r="B24" s="359" t="s">
        <v>806</v>
      </c>
      <c r="C24" s="361">
        <v>0</v>
      </c>
      <c r="D24" s="361">
        <v>0</v>
      </c>
      <c r="E24" s="361">
        <v>0</v>
      </c>
    </row>
    <row r="25" spans="1:5" ht="19.5" customHeight="1">
      <c r="A25" s="358">
        <v>17</v>
      </c>
      <c r="B25" s="359" t="s">
        <v>553</v>
      </c>
      <c r="C25" s="361">
        <v>0</v>
      </c>
      <c r="D25" s="361">
        <v>0</v>
      </c>
      <c r="E25" s="361">
        <v>0</v>
      </c>
    </row>
    <row r="26" spans="1:5" ht="19.5" customHeight="1">
      <c r="A26" s="358">
        <v>18</v>
      </c>
      <c r="B26" s="359" t="s">
        <v>554</v>
      </c>
      <c r="C26" s="361">
        <v>0</v>
      </c>
      <c r="D26" s="361">
        <v>0</v>
      </c>
      <c r="E26" s="361">
        <v>0</v>
      </c>
    </row>
    <row r="27" spans="1:5" ht="19.5" customHeight="1">
      <c r="A27" s="362">
        <v>19</v>
      </c>
      <c r="B27" s="365" t="s">
        <v>555</v>
      </c>
      <c r="C27" s="366">
        <f>SUM(C22:C26)</f>
        <v>68129</v>
      </c>
      <c r="D27" s="366">
        <f>SUM(D22:D26)</f>
        <v>68129</v>
      </c>
      <c r="E27" s="366">
        <f>SUM(E22:E26)</f>
        <v>160149</v>
      </c>
    </row>
    <row r="28" spans="1:5" ht="19.5" customHeight="1">
      <c r="A28" s="362">
        <v>20</v>
      </c>
      <c r="B28" s="365" t="s">
        <v>556</v>
      </c>
      <c r="C28" s="366">
        <f>C21+C27</f>
        <v>4394896</v>
      </c>
      <c r="D28" s="366">
        <f>D21+D27</f>
        <v>2922227</v>
      </c>
      <c r="E28" s="366">
        <f>E21+E27</f>
        <v>2902002</v>
      </c>
    </row>
    <row r="29" spans="1:5" ht="19.5" customHeight="1">
      <c r="A29" s="358">
        <v>21</v>
      </c>
      <c r="B29" s="359" t="s">
        <v>448</v>
      </c>
      <c r="C29" s="360">
        <v>189918</v>
      </c>
      <c r="D29" s="360">
        <v>62916</v>
      </c>
      <c r="E29" s="360">
        <v>0</v>
      </c>
    </row>
    <row r="30" spans="1:5" ht="19.5" customHeight="1">
      <c r="A30" s="358">
        <v>22</v>
      </c>
      <c r="B30" s="359" t="s">
        <v>449</v>
      </c>
      <c r="C30" s="361">
        <v>0</v>
      </c>
      <c r="D30" s="361">
        <v>0</v>
      </c>
      <c r="E30" s="360">
        <v>-41441</v>
      </c>
    </row>
    <row r="31" spans="1:5" ht="19.5" customHeight="1">
      <c r="A31" s="362">
        <v>23</v>
      </c>
      <c r="B31" s="365" t="s">
        <v>567</v>
      </c>
      <c r="C31" s="366">
        <f>SUM(C28:C30)</f>
        <v>4584814</v>
      </c>
      <c r="D31" s="366">
        <f>SUM(D28:D30)</f>
        <v>2985143</v>
      </c>
      <c r="E31" s="366">
        <f>SUM(E28:E30)</f>
        <v>2860561</v>
      </c>
    </row>
    <row r="32" spans="1:5" ht="19.5" customHeight="1">
      <c r="A32" s="358">
        <v>24</v>
      </c>
      <c r="B32" s="359" t="s">
        <v>450</v>
      </c>
      <c r="C32" s="360">
        <v>124808</v>
      </c>
      <c r="D32" s="360">
        <v>159570</v>
      </c>
      <c r="E32" s="360">
        <v>154325</v>
      </c>
    </row>
    <row r="33" spans="1:5" ht="19.5" customHeight="1">
      <c r="A33" s="358">
        <v>25</v>
      </c>
      <c r="B33" s="359" t="s">
        <v>451</v>
      </c>
      <c r="C33" s="360">
        <v>813017</v>
      </c>
      <c r="D33" s="360">
        <v>806867</v>
      </c>
      <c r="E33" s="360">
        <v>779785</v>
      </c>
    </row>
    <row r="34" spans="1:5" ht="19.5" customHeight="1">
      <c r="A34" s="358">
        <v>26</v>
      </c>
      <c r="B34" s="359" t="s">
        <v>557</v>
      </c>
      <c r="C34" s="360">
        <v>86448</v>
      </c>
      <c r="D34" s="360">
        <v>150669</v>
      </c>
      <c r="E34" s="360">
        <v>214455</v>
      </c>
    </row>
    <row r="35" spans="1:5" ht="19.5" customHeight="1">
      <c r="A35" s="358">
        <v>27</v>
      </c>
      <c r="B35" s="359" t="s">
        <v>558</v>
      </c>
      <c r="C35" s="360">
        <v>28093</v>
      </c>
      <c r="D35" s="360">
        <v>45140</v>
      </c>
      <c r="E35" s="360">
        <v>47189</v>
      </c>
    </row>
    <row r="36" spans="1:5" ht="19.5" customHeight="1">
      <c r="A36" s="358">
        <v>28</v>
      </c>
      <c r="B36" s="359" t="s">
        <v>452</v>
      </c>
      <c r="C36" s="360">
        <v>300794</v>
      </c>
      <c r="D36" s="360">
        <v>116115</v>
      </c>
      <c r="E36" s="360">
        <v>114419</v>
      </c>
    </row>
    <row r="37" spans="1:5" ht="25.5" customHeight="1">
      <c r="A37" s="358">
        <v>29</v>
      </c>
      <c r="B37" s="367" t="s">
        <v>559</v>
      </c>
      <c r="C37" s="360">
        <v>43985</v>
      </c>
      <c r="D37" s="360">
        <v>57481</v>
      </c>
      <c r="E37" s="360">
        <v>53788</v>
      </c>
    </row>
    <row r="38" spans="1:5" ht="27" customHeight="1">
      <c r="A38" s="358">
        <v>30</v>
      </c>
      <c r="B38" s="367" t="s">
        <v>560</v>
      </c>
      <c r="C38" s="360">
        <v>209272</v>
      </c>
      <c r="D38" s="360">
        <v>85418</v>
      </c>
      <c r="E38" s="360">
        <v>85418</v>
      </c>
    </row>
    <row r="39" spans="1:5" ht="27" customHeight="1">
      <c r="A39" s="358">
        <v>31</v>
      </c>
      <c r="B39" s="367" t="s">
        <v>561</v>
      </c>
      <c r="C39" s="360">
        <v>1497153</v>
      </c>
      <c r="D39" s="360">
        <v>150785</v>
      </c>
      <c r="E39" s="360">
        <v>150785</v>
      </c>
    </row>
    <row r="40" spans="1:5" ht="21" customHeight="1">
      <c r="A40" s="358">
        <v>32</v>
      </c>
      <c r="B40" s="359" t="s">
        <v>562</v>
      </c>
      <c r="C40" s="360">
        <v>1003392</v>
      </c>
      <c r="D40" s="360">
        <v>1184208</v>
      </c>
      <c r="E40" s="360">
        <v>1184208</v>
      </c>
    </row>
    <row r="41" spans="1:5" ht="21" customHeight="1">
      <c r="A41" s="358">
        <v>33</v>
      </c>
      <c r="B41" s="359" t="s">
        <v>563</v>
      </c>
      <c r="C41" s="360">
        <v>1003392</v>
      </c>
      <c r="D41" s="360">
        <v>1184208</v>
      </c>
      <c r="E41" s="360">
        <v>1184208</v>
      </c>
    </row>
    <row r="42" spans="1:5" ht="21" customHeight="1">
      <c r="A42" s="358">
        <v>34</v>
      </c>
      <c r="B42" s="359" t="s">
        <v>564</v>
      </c>
      <c r="C42" s="360">
        <v>15200</v>
      </c>
      <c r="D42" s="360">
        <v>9446</v>
      </c>
      <c r="E42" s="360">
        <v>9336</v>
      </c>
    </row>
    <row r="43" spans="1:5" ht="21" customHeight="1">
      <c r="A43" s="358">
        <v>35</v>
      </c>
      <c r="B43" s="359" t="s">
        <v>565</v>
      </c>
      <c r="C43" s="360">
        <v>400</v>
      </c>
      <c r="D43" s="360">
        <v>0</v>
      </c>
      <c r="E43" s="360">
        <v>400</v>
      </c>
    </row>
    <row r="44" spans="1:5" ht="25.5">
      <c r="A44" s="362">
        <v>36</v>
      </c>
      <c r="B44" s="363" t="s">
        <v>566</v>
      </c>
      <c r="C44" s="366">
        <f>SUM(C32:C36,C38,C39:C40,C42:C43)</f>
        <v>4078577</v>
      </c>
      <c r="D44" s="366">
        <f>SUM(D32:D36,D38,D39:D40,D42:D43)</f>
        <v>2708218</v>
      </c>
      <c r="E44" s="366">
        <f>SUM(E32:E36,E38,E39:E40,E42:E43)</f>
        <v>2740320</v>
      </c>
    </row>
    <row r="45" spans="1:5" ht="21" customHeight="1">
      <c r="A45" s="358">
        <v>37</v>
      </c>
      <c r="B45" s="359" t="s">
        <v>568</v>
      </c>
      <c r="C45" s="360">
        <v>188725</v>
      </c>
      <c r="D45" s="360">
        <v>88725</v>
      </c>
      <c r="E45" s="360">
        <v>80945</v>
      </c>
    </row>
    <row r="46" spans="1:5" ht="21" customHeight="1">
      <c r="A46" s="358">
        <v>38</v>
      </c>
      <c r="B46" s="359" t="s">
        <v>569</v>
      </c>
      <c r="C46" s="360">
        <v>285239</v>
      </c>
      <c r="D46" s="360">
        <v>119768</v>
      </c>
      <c r="E46" s="360">
        <v>84084</v>
      </c>
    </row>
    <row r="47" spans="1:5" ht="21" customHeight="1">
      <c r="A47" s="358">
        <v>39</v>
      </c>
      <c r="B47" s="359" t="s">
        <v>807</v>
      </c>
      <c r="C47" s="360">
        <v>0</v>
      </c>
      <c r="D47" s="360">
        <v>0</v>
      </c>
      <c r="E47" s="360">
        <v>0</v>
      </c>
    </row>
    <row r="48" spans="1:5" ht="21" customHeight="1">
      <c r="A48" s="358">
        <v>40</v>
      </c>
      <c r="B48" s="359" t="s">
        <v>570</v>
      </c>
      <c r="C48" s="360">
        <v>0</v>
      </c>
      <c r="D48" s="360">
        <v>0</v>
      </c>
      <c r="E48" s="360">
        <v>0</v>
      </c>
    </row>
    <row r="49" spans="1:5" ht="21" customHeight="1">
      <c r="A49" s="358">
        <v>41</v>
      </c>
      <c r="B49" s="359" t="s">
        <v>571</v>
      </c>
      <c r="C49" s="360">
        <v>0</v>
      </c>
      <c r="D49" s="360">
        <v>0</v>
      </c>
      <c r="E49" s="360">
        <v>0</v>
      </c>
    </row>
    <row r="50" spans="1:5" ht="21" customHeight="1">
      <c r="A50" s="362">
        <v>42</v>
      </c>
      <c r="B50" s="365" t="s">
        <v>572</v>
      </c>
      <c r="C50" s="366">
        <f>SUM(C45:C49)</f>
        <v>473964</v>
      </c>
      <c r="D50" s="366">
        <f>SUM(D45:D49)</f>
        <v>208493</v>
      </c>
      <c r="E50" s="366">
        <f>SUM(E45:E49)</f>
        <v>165029</v>
      </c>
    </row>
    <row r="51" spans="1:5" ht="21" customHeight="1">
      <c r="A51" s="362">
        <v>43</v>
      </c>
      <c r="B51" s="365" t="s">
        <v>573</v>
      </c>
      <c r="C51" s="366">
        <f>SUM(C44,C50)</f>
        <v>4552541</v>
      </c>
      <c r="D51" s="366">
        <f>SUM(D44,D50)</f>
        <v>2916711</v>
      </c>
      <c r="E51" s="366">
        <f>SUM(E44,E50)</f>
        <v>2905349</v>
      </c>
    </row>
    <row r="52" spans="1:5" ht="21" customHeight="1">
      <c r="A52" s="358">
        <v>44</v>
      </c>
      <c r="B52" s="359" t="s">
        <v>453</v>
      </c>
      <c r="C52" s="360">
        <v>32273</v>
      </c>
      <c r="D52" s="360">
        <v>68432</v>
      </c>
      <c r="E52" s="360">
        <v>63211</v>
      </c>
    </row>
    <row r="53" spans="1:5" ht="21" customHeight="1">
      <c r="A53" s="358">
        <v>45</v>
      </c>
      <c r="B53" s="359" t="s">
        <v>574</v>
      </c>
      <c r="C53" s="360">
        <v>0</v>
      </c>
      <c r="D53" s="360">
        <v>0</v>
      </c>
      <c r="E53" s="360">
        <v>0</v>
      </c>
    </row>
    <row r="54" spans="1:5" ht="21" customHeight="1">
      <c r="A54" s="358">
        <v>46</v>
      </c>
      <c r="B54" s="359" t="s">
        <v>454</v>
      </c>
      <c r="C54" s="361">
        <v>0</v>
      </c>
      <c r="D54" s="361">
        <v>0</v>
      </c>
      <c r="E54" s="360">
        <v>4892</v>
      </c>
    </row>
    <row r="55" spans="1:5" s="368" customFormat="1" ht="21" customHeight="1">
      <c r="A55" s="362">
        <v>47</v>
      </c>
      <c r="B55" s="365" t="s">
        <v>575</v>
      </c>
      <c r="C55" s="366">
        <f>C51+C52+C54</f>
        <v>4584814</v>
      </c>
      <c r="D55" s="366">
        <f>D51+D52+D54</f>
        <v>2985143</v>
      </c>
      <c r="E55" s="366">
        <f>E51+E52+E54</f>
        <v>2973452</v>
      </c>
    </row>
    <row r="56" spans="1:5" ht="25.5">
      <c r="A56" s="362">
        <v>48</v>
      </c>
      <c r="B56" s="363" t="s">
        <v>804</v>
      </c>
      <c r="C56" s="366">
        <f>C44-C21</f>
        <v>-248190</v>
      </c>
      <c r="D56" s="366">
        <f>D44-D21</f>
        <v>-145880</v>
      </c>
      <c r="E56" s="366">
        <f>E44-E21</f>
        <v>-1533</v>
      </c>
    </row>
    <row r="57" spans="1:5" ht="29.25" customHeight="1">
      <c r="A57" s="362">
        <v>49</v>
      </c>
      <c r="B57" s="363" t="s">
        <v>805</v>
      </c>
      <c r="C57" s="366">
        <f>C56+C52-C29</f>
        <v>-405835</v>
      </c>
      <c r="D57" s="366">
        <f>D56+D52-D29</f>
        <v>-140364</v>
      </c>
      <c r="E57" s="366">
        <f>E56+E52-E29</f>
        <v>61678</v>
      </c>
    </row>
    <row r="58" spans="1:5" s="368" customFormat="1" ht="21" customHeight="1">
      <c r="A58" s="362">
        <v>50</v>
      </c>
      <c r="B58" s="365" t="s">
        <v>808</v>
      </c>
      <c r="C58" s="366">
        <f>C50-C27</f>
        <v>405835</v>
      </c>
      <c r="D58" s="366">
        <f>D50-D27</f>
        <v>140364</v>
      </c>
      <c r="E58" s="366">
        <f>E50-E27</f>
        <v>4880</v>
      </c>
    </row>
    <row r="59" spans="1:5" s="371" customFormat="1" ht="25.5">
      <c r="A59" s="362">
        <v>51</v>
      </c>
      <c r="B59" s="369" t="s">
        <v>809</v>
      </c>
      <c r="C59" s="370">
        <f>C54-C30</f>
        <v>0</v>
      </c>
      <c r="D59" s="370">
        <f>D54-D30</f>
        <v>0</v>
      </c>
      <c r="E59" s="370">
        <f>E54+E53-E30</f>
        <v>46333</v>
      </c>
    </row>
    <row r="60" ht="12.75">
      <c r="A60" s="372"/>
    </row>
  </sheetData>
  <mergeCells count="7">
    <mergeCell ref="A1:E1"/>
    <mergeCell ref="A5:E5"/>
    <mergeCell ref="D6:E6"/>
    <mergeCell ref="A7:A8"/>
    <mergeCell ref="B7:B8"/>
    <mergeCell ref="E7:E8"/>
    <mergeCell ref="C8:D8"/>
  </mergeCells>
  <printOptions/>
  <pageMargins left="0.7875" right="0.7875" top="0.27569444444444446" bottom="0.27569444444444446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9.140625" defaultRowHeight="12.75"/>
  <cols>
    <col min="1" max="1" width="5.421875" style="124" customWidth="1"/>
    <col min="2" max="2" width="24.28125" style="124" customWidth="1"/>
    <col min="3" max="3" width="12.28125" style="288" customWidth="1"/>
    <col min="4" max="4" width="14.421875" style="288" customWidth="1"/>
    <col min="5" max="5" width="14.8515625" style="288" customWidth="1"/>
    <col min="6" max="6" width="14.7109375" style="288" customWidth="1"/>
    <col min="7" max="16384" width="9.00390625" style="124" customWidth="1"/>
  </cols>
  <sheetData>
    <row r="1" spans="1:11" ht="12.75">
      <c r="A1" s="503" t="s">
        <v>73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2.75">
      <c r="A3" s="159" t="s">
        <v>743</v>
      </c>
      <c r="B3" s="157"/>
      <c r="C3" s="261"/>
      <c r="D3" s="261"/>
      <c r="E3" s="261"/>
      <c r="F3" s="261"/>
      <c r="G3" s="157"/>
      <c r="H3" s="157"/>
      <c r="I3" s="157"/>
      <c r="J3" s="157"/>
      <c r="K3" s="157"/>
    </row>
    <row r="4" spans="1:6" ht="14.25">
      <c r="A4" s="688"/>
      <c r="B4" s="688"/>
      <c r="C4" s="688"/>
      <c r="D4" s="688"/>
      <c r="E4" s="688"/>
      <c r="F4" s="688"/>
    </row>
    <row r="7" spans="1:6" ht="15.75">
      <c r="A7" s="682" t="s">
        <v>455</v>
      </c>
      <c r="B7" s="682"/>
      <c r="C7" s="682"/>
      <c r="D7" s="682"/>
      <c r="E7" s="682"/>
      <c r="F7" s="682"/>
    </row>
    <row r="8" spans="1:6" ht="15.75">
      <c r="A8" s="682" t="s">
        <v>744</v>
      </c>
      <c r="B8" s="682"/>
      <c r="C8" s="682"/>
      <c r="D8" s="682"/>
      <c r="E8" s="682"/>
      <c r="F8" s="682"/>
    </row>
    <row r="10" spans="5:6" ht="12.75">
      <c r="E10" s="689" t="s">
        <v>273</v>
      </c>
      <c r="F10" s="689"/>
    </row>
    <row r="11" spans="5:6" ht="12.75">
      <c r="E11" s="347"/>
      <c r="F11" s="347"/>
    </row>
    <row r="12" spans="1:6" ht="49.5" customHeight="1">
      <c r="A12" s="125" t="s">
        <v>440</v>
      </c>
      <c r="B12" s="126" t="s">
        <v>214</v>
      </c>
      <c r="C12" s="294" t="s">
        <v>411</v>
      </c>
      <c r="D12" s="294" t="s">
        <v>413</v>
      </c>
      <c r="E12" s="294" t="s">
        <v>456</v>
      </c>
      <c r="F12" s="294" t="s">
        <v>456</v>
      </c>
    </row>
    <row r="13" spans="1:6" ht="12.75">
      <c r="A13" s="127" t="s">
        <v>457</v>
      </c>
      <c r="B13" s="128" t="s">
        <v>303</v>
      </c>
      <c r="C13" s="295">
        <v>21645</v>
      </c>
      <c r="D13" s="295">
        <v>21645</v>
      </c>
      <c r="E13" s="295">
        <v>71325</v>
      </c>
      <c r="F13" s="295">
        <v>71325</v>
      </c>
    </row>
    <row r="14" spans="1:6" ht="48">
      <c r="A14" s="129" t="s">
        <v>458</v>
      </c>
      <c r="B14" s="130" t="s">
        <v>459</v>
      </c>
      <c r="C14" s="296">
        <v>42925</v>
      </c>
      <c r="D14" s="296">
        <v>42925</v>
      </c>
      <c r="E14" s="296">
        <v>-3408</v>
      </c>
      <c r="F14" s="296">
        <v>-3408</v>
      </c>
    </row>
    <row r="15" spans="1:6" ht="24">
      <c r="A15" s="127" t="s">
        <v>460</v>
      </c>
      <c r="B15" s="130" t="s">
        <v>461</v>
      </c>
      <c r="C15" s="297">
        <v>26259</v>
      </c>
      <c r="D15" s="297">
        <v>26259</v>
      </c>
      <c r="E15" s="297">
        <v>25463</v>
      </c>
      <c r="F15" s="297">
        <v>25463</v>
      </c>
    </row>
    <row r="16" spans="1:6" ht="24">
      <c r="A16" s="129" t="s">
        <v>462</v>
      </c>
      <c r="B16" s="130" t="s">
        <v>463</v>
      </c>
      <c r="C16" s="298"/>
      <c r="D16" s="298"/>
      <c r="E16" s="298"/>
      <c r="F16" s="298"/>
    </row>
    <row r="17" spans="1:6" ht="24">
      <c r="A17" s="131" t="s">
        <v>464</v>
      </c>
      <c r="B17" s="132" t="s">
        <v>465</v>
      </c>
      <c r="C17" s="299">
        <f>C13+C14-C15-C16</f>
        <v>38311</v>
      </c>
      <c r="D17" s="299">
        <f>D13+D14-D15-D16</f>
        <v>38311</v>
      </c>
      <c r="E17" s="299">
        <f>E13+E14-E15-E16</f>
        <v>42454</v>
      </c>
      <c r="F17" s="299">
        <f>F13+F14-F15-F16</f>
        <v>42454</v>
      </c>
    </row>
    <row r="18" spans="1:6" ht="24">
      <c r="A18" s="129" t="s">
        <v>466</v>
      </c>
      <c r="B18" s="130" t="s">
        <v>467</v>
      </c>
      <c r="C18" s="296">
        <v>3864</v>
      </c>
      <c r="D18" s="296">
        <v>3864</v>
      </c>
      <c r="E18" s="296">
        <v>-9910</v>
      </c>
      <c r="F18" s="296">
        <v>-9910</v>
      </c>
    </row>
    <row r="19" spans="1:6" ht="24">
      <c r="A19" s="129" t="s">
        <v>468</v>
      </c>
      <c r="B19" s="130" t="s">
        <v>469</v>
      </c>
      <c r="C19" s="298"/>
      <c r="D19" s="298"/>
      <c r="E19" s="298"/>
      <c r="F19" s="298"/>
    </row>
    <row r="20" spans="1:6" ht="48">
      <c r="A20" s="129" t="s">
        <v>470</v>
      </c>
      <c r="B20" s="130" t="s">
        <v>471</v>
      </c>
      <c r="C20" s="298"/>
      <c r="D20" s="298"/>
      <c r="E20" s="298"/>
      <c r="F20" s="298"/>
    </row>
    <row r="21" spans="1:6" ht="48">
      <c r="A21" s="129" t="s">
        <v>472</v>
      </c>
      <c r="B21" s="130" t="s">
        <v>473</v>
      </c>
      <c r="C21" s="298"/>
      <c r="D21" s="298"/>
      <c r="E21" s="298"/>
      <c r="F21" s="298"/>
    </row>
    <row r="22" spans="1:6" ht="24">
      <c r="A22" s="131" t="s">
        <v>474</v>
      </c>
      <c r="B22" s="132" t="s">
        <v>475</v>
      </c>
      <c r="C22" s="299">
        <f>C17+C18</f>
        <v>42175</v>
      </c>
      <c r="D22" s="299">
        <f>D17+D18</f>
        <v>42175</v>
      </c>
      <c r="E22" s="299">
        <f>E17+E18</f>
        <v>32544</v>
      </c>
      <c r="F22" s="299">
        <f>F17+F18</f>
        <v>32544</v>
      </c>
    </row>
    <row r="23" spans="1:6" ht="48">
      <c r="A23" s="129" t="s">
        <v>476</v>
      </c>
      <c r="B23" s="130" t="s">
        <v>477</v>
      </c>
      <c r="C23" s="298"/>
      <c r="D23" s="298"/>
      <c r="E23" s="298"/>
      <c r="F23" s="298"/>
    </row>
    <row r="24" spans="1:6" ht="12.75">
      <c r="A24" s="133" t="s">
        <v>478</v>
      </c>
      <c r="B24" s="134" t="s">
        <v>538</v>
      </c>
      <c r="C24" s="296">
        <v>38000</v>
      </c>
      <c r="D24" s="296">
        <v>38000</v>
      </c>
      <c r="E24" s="296">
        <v>-30340</v>
      </c>
      <c r="F24" s="296">
        <v>-30340</v>
      </c>
    </row>
    <row r="25" spans="1:6" ht="12.75">
      <c r="A25" s="133" t="s">
        <v>537</v>
      </c>
      <c r="B25" s="134" t="s">
        <v>539</v>
      </c>
      <c r="C25" s="296">
        <v>4175</v>
      </c>
      <c r="D25" s="296">
        <v>4175</v>
      </c>
      <c r="E25" s="296">
        <v>62884</v>
      </c>
      <c r="F25" s="296">
        <v>62884</v>
      </c>
    </row>
  </sheetData>
  <mergeCells count="4">
    <mergeCell ref="A4:F4"/>
    <mergeCell ref="A7:F7"/>
    <mergeCell ref="E10:F10"/>
    <mergeCell ref="A8:F8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:E1"/>
    </sheetView>
  </sheetViews>
  <sheetFormatPr defaultColWidth="9.140625" defaultRowHeight="12.75"/>
  <cols>
    <col min="1" max="1" width="62.7109375" style="187" customWidth="1"/>
    <col min="2" max="2" width="13.00390625" style="187" customWidth="1"/>
    <col min="3" max="3" width="13.140625" style="187" customWidth="1"/>
    <col min="4" max="4" width="11.8515625" style="187" customWidth="1"/>
    <col min="5" max="5" width="13.8515625" style="201" bestFit="1" customWidth="1"/>
    <col min="6" max="16384" width="11.57421875" style="187" customWidth="1"/>
  </cols>
  <sheetData>
    <row r="1" spans="1:5" ht="12.75">
      <c r="A1" s="578" t="s">
        <v>70</v>
      </c>
      <c r="B1" s="578"/>
      <c r="C1" s="578"/>
      <c r="D1" s="578"/>
      <c r="E1" s="578"/>
    </row>
    <row r="2" spans="2:5" ht="12.75">
      <c r="B2" s="188"/>
      <c r="C2" s="188"/>
      <c r="D2" s="188"/>
      <c r="E2" s="200"/>
    </row>
    <row r="3" spans="1:5" ht="15.75">
      <c r="A3" s="579" t="s">
        <v>612</v>
      </c>
      <c r="B3" s="579"/>
      <c r="C3" s="579"/>
      <c r="D3" s="579"/>
      <c r="E3" s="579"/>
    </row>
    <row r="4" spans="1:8" ht="16.5" thickBot="1">
      <c r="A4" s="189"/>
      <c r="B4" s="190"/>
      <c r="C4" s="190"/>
      <c r="D4" s="190"/>
      <c r="E4" s="202" t="s">
        <v>221</v>
      </c>
      <c r="H4" s="410"/>
    </row>
    <row r="5" spans="1:5" ht="24" customHeight="1" thickBot="1">
      <c r="A5" s="191" t="s">
        <v>214</v>
      </c>
      <c r="B5" s="210" t="s">
        <v>490</v>
      </c>
      <c r="C5" s="210" t="s">
        <v>482</v>
      </c>
      <c r="D5" s="192" t="s">
        <v>195</v>
      </c>
      <c r="E5" s="203" t="s">
        <v>217</v>
      </c>
    </row>
    <row r="6" spans="1:5" ht="15" customHeight="1">
      <c r="A6" s="193" t="s">
        <v>196</v>
      </c>
      <c r="B6" s="194">
        <f>B7+B8+B13+B19</f>
        <v>2033508</v>
      </c>
      <c r="C6" s="194">
        <f>C7+C8+C13+C19</f>
        <v>2249350</v>
      </c>
      <c r="D6" s="194">
        <f>D7+D8+D13+D19</f>
        <v>2292478</v>
      </c>
      <c r="E6" s="204">
        <f>D6/C6</f>
        <v>1.0191735390223842</v>
      </c>
    </row>
    <row r="7" spans="1:5" ht="15" customHeight="1">
      <c r="A7" s="195" t="s">
        <v>613</v>
      </c>
      <c r="B7" s="412">
        <v>123432</v>
      </c>
      <c r="C7" s="412">
        <v>147700</v>
      </c>
      <c r="D7" s="412">
        <v>152075</v>
      </c>
      <c r="E7" s="205">
        <f>D7/C7</f>
        <v>1.0296208530805686</v>
      </c>
    </row>
    <row r="8" spans="1:5" ht="15" customHeight="1">
      <c r="A8" s="195" t="s">
        <v>218</v>
      </c>
      <c r="B8" s="412">
        <f>SUM(B9:B12)</f>
        <v>813017</v>
      </c>
      <c r="C8" s="412">
        <f>SUM(C9:C12)</f>
        <v>806867</v>
      </c>
      <c r="D8" s="412">
        <f>SUM(D9:D12)</f>
        <v>779785</v>
      </c>
      <c r="E8" s="205">
        <f aca="true" t="shared" si="0" ref="E8:E23">D8/C8</f>
        <v>0.9664356083468527</v>
      </c>
    </row>
    <row r="9" spans="1:5" ht="15" customHeight="1">
      <c r="A9" s="195" t="s">
        <v>522</v>
      </c>
      <c r="B9" s="419">
        <v>0</v>
      </c>
      <c r="C9" s="419">
        <v>0</v>
      </c>
      <c r="D9" s="419">
        <v>0</v>
      </c>
      <c r="E9" s="205" t="e">
        <f t="shared" si="0"/>
        <v>#DIV/0!</v>
      </c>
    </row>
    <row r="10" spans="1:5" ht="15" customHeight="1">
      <c r="A10" s="195" t="s">
        <v>523</v>
      </c>
      <c r="B10" s="412">
        <v>338885</v>
      </c>
      <c r="C10" s="412">
        <v>332735</v>
      </c>
      <c r="D10" s="412">
        <v>304650</v>
      </c>
      <c r="E10" s="205">
        <f t="shared" si="0"/>
        <v>0.9155934903151156</v>
      </c>
    </row>
    <row r="11" spans="1:5" ht="15" customHeight="1">
      <c r="A11" s="195" t="s">
        <v>524</v>
      </c>
      <c r="B11" s="412">
        <v>461591</v>
      </c>
      <c r="C11" s="412">
        <v>461591</v>
      </c>
      <c r="D11" s="412">
        <v>466958</v>
      </c>
      <c r="E11" s="205">
        <f t="shared" si="0"/>
        <v>1.0116271764397486</v>
      </c>
    </row>
    <row r="12" spans="1:5" ht="15" customHeight="1">
      <c r="A12" s="195" t="s">
        <v>525</v>
      </c>
      <c r="B12" s="412">
        <v>12541</v>
      </c>
      <c r="C12" s="412">
        <v>12541</v>
      </c>
      <c r="D12" s="412">
        <v>8177</v>
      </c>
      <c r="E12" s="205">
        <f t="shared" si="0"/>
        <v>0.652021369906706</v>
      </c>
    </row>
    <row r="13" spans="1:5" s="410" customFormat="1" ht="15" customHeight="1">
      <c r="A13" s="411" t="s">
        <v>614</v>
      </c>
      <c r="B13" s="412">
        <f>SUM(B14:B18)</f>
        <v>982518</v>
      </c>
      <c r="C13" s="412">
        <f>SUM(C14:C18)</f>
        <v>1098974</v>
      </c>
      <c r="D13" s="412">
        <f>SUM(D14:D18)</f>
        <v>1098974</v>
      </c>
      <c r="E13" s="413">
        <f t="shared" si="0"/>
        <v>1</v>
      </c>
    </row>
    <row r="14" spans="1:5" s="410" customFormat="1" ht="15" customHeight="1">
      <c r="A14" s="414" t="s">
        <v>820</v>
      </c>
      <c r="B14" s="412">
        <v>679019</v>
      </c>
      <c r="C14" s="412">
        <v>676217</v>
      </c>
      <c r="D14" s="412">
        <v>676217</v>
      </c>
      <c r="E14" s="413">
        <f t="shared" si="0"/>
        <v>1</v>
      </c>
    </row>
    <row r="15" spans="1:5" s="410" customFormat="1" ht="15" customHeight="1">
      <c r="A15" s="411" t="s">
        <v>615</v>
      </c>
      <c r="B15" s="412">
        <v>0</v>
      </c>
      <c r="C15" s="412">
        <v>2588</v>
      </c>
      <c r="D15" s="412">
        <v>2588</v>
      </c>
      <c r="E15" s="413">
        <f t="shared" si="0"/>
        <v>1</v>
      </c>
    </row>
    <row r="16" spans="1:5" s="410" customFormat="1" ht="15" customHeight="1">
      <c r="A16" s="411" t="s">
        <v>616</v>
      </c>
      <c r="B16" s="412">
        <v>0</v>
      </c>
      <c r="C16" s="412">
        <v>96209</v>
      </c>
      <c r="D16" s="412">
        <v>96209</v>
      </c>
      <c r="E16" s="413">
        <f t="shared" si="0"/>
        <v>1</v>
      </c>
    </row>
    <row r="17" spans="1:5" s="410" customFormat="1" ht="15" customHeight="1">
      <c r="A17" s="411" t="s">
        <v>617</v>
      </c>
      <c r="B17" s="412">
        <v>0</v>
      </c>
      <c r="C17" s="412">
        <v>0</v>
      </c>
      <c r="D17" s="412">
        <v>0</v>
      </c>
      <c r="E17" s="413" t="e">
        <f t="shared" si="0"/>
        <v>#DIV/0!</v>
      </c>
    </row>
    <row r="18" spans="1:5" s="410" customFormat="1" ht="15" customHeight="1">
      <c r="A18" s="411" t="s">
        <v>618</v>
      </c>
      <c r="B18" s="419">
        <v>303499</v>
      </c>
      <c r="C18" s="419">
        <v>323960</v>
      </c>
      <c r="D18" s="419">
        <v>323960</v>
      </c>
      <c r="E18" s="413">
        <f t="shared" si="0"/>
        <v>1</v>
      </c>
    </row>
    <row r="19" spans="1:5" ht="15" customHeight="1">
      <c r="A19" s="195" t="s">
        <v>619</v>
      </c>
      <c r="B19" s="419">
        <f>SUM(B20:B23)</f>
        <v>114541</v>
      </c>
      <c r="C19" s="419">
        <f>SUM(C20:C23)</f>
        <v>195809</v>
      </c>
      <c r="D19" s="419">
        <f>SUM(D20:D23)</f>
        <v>261644</v>
      </c>
      <c r="E19" s="205">
        <f t="shared" si="0"/>
        <v>1.3362205005898606</v>
      </c>
    </row>
    <row r="20" spans="1:5" ht="15" customHeight="1">
      <c r="A20" s="195" t="s">
        <v>620</v>
      </c>
      <c r="B20" s="412">
        <v>86448</v>
      </c>
      <c r="C20" s="412">
        <v>150669</v>
      </c>
      <c r="D20" s="412">
        <v>154680</v>
      </c>
      <c r="E20" s="205">
        <f t="shared" si="0"/>
        <v>1.0266212691396372</v>
      </c>
    </row>
    <row r="21" spans="1:5" ht="15" customHeight="1">
      <c r="A21" s="195" t="s">
        <v>621</v>
      </c>
      <c r="B21" s="412">
        <v>28093</v>
      </c>
      <c r="C21" s="412">
        <v>45140</v>
      </c>
      <c r="D21" s="412">
        <v>47189</v>
      </c>
      <c r="E21" s="205">
        <f t="shared" si="0"/>
        <v>1.0453921134249002</v>
      </c>
    </row>
    <row r="22" spans="1:5" ht="15" customHeight="1">
      <c r="A22" s="195" t="s">
        <v>622</v>
      </c>
      <c r="B22" s="412">
        <v>0</v>
      </c>
      <c r="C22" s="412">
        <v>0</v>
      </c>
      <c r="D22" s="412">
        <v>55893</v>
      </c>
      <c r="E22" s="205" t="e">
        <f>D22/C22</f>
        <v>#DIV/0!</v>
      </c>
    </row>
    <row r="23" spans="1:5" ht="15" customHeight="1">
      <c r="A23" s="195" t="s">
        <v>623</v>
      </c>
      <c r="B23" s="412">
        <v>0</v>
      </c>
      <c r="C23" s="412">
        <v>0</v>
      </c>
      <c r="D23" s="412">
        <v>3882</v>
      </c>
      <c r="E23" s="205" t="e">
        <f t="shared" si="0"/>
        <v>#DIV/0!</v>
      </c>
    </row>
    <row r="24" spans="1:5" ht="15" customHeight="1">
      <c r="A24" s="195"/>
      <c r="B24" s="412"/>
      <c r="C24" s="412"/>
      <c r="D24" s="196"/>
      <c r="E24" s="205"/>
    </row>
    <row r="25" spans="1:5" ht="15" customHeight="1">
      <c r="A25" s="197" t="s">
        <v>624</v>
      </c>
      <c r="B25" s="415">
        <f>B26+B30+B33</f>
        <v>2029469</v>
      </c>
      <c r="C25" s="415">
        <f>C26+C30+C33</f>
        <v>449422</v>
      </c>
      <c r="D25" s="415">
        <f>D26+D30+D33</f>
        <v>438106</v>
      </c>
      <c r="E25" s="206">
        <f>D25/C25</f>
        <v>0.9748209922967723</v>
      </c>
    </row>
    <row r="26" spans="1:5" ht="15" customHeight="1">
      <c r="A26" s="195" t="s">
        <v>625</v>
      </c>
      <c r="B26" s="412">
        <f>SUM(B27:B29)</f>
        <v>302170</v>
      </c>
      <c r="C26" s="412">
        <f>SUM(C27:C29)</f>
        <v>127985</v>
      </c>
      <c r="D26" s="412">
        <f>SUM(D27:D29)</f>
        <v>116669</v>
      </c>
      <c r="E26" s="205">
        <f>D26/C26</f>
        <v>0.9115833886783608</v>
      </c>
    </row>
    <row r="27" spans="1:5" ht="15" customHeight="1">
      <c r="A27" s="195" t="s">
        <v>626</v>
      </c>
      <c r="B27" s="419">
        <v>258185</v>
      </c>
      <c r="C27" s="419">
        <v>70504</v>
      </c>
      <c r="D27" s="419">
        <v>62881</v>
      </c>
      <c r="E27" s="205">
        <f aca="true" t="shared" si="1" ref="E27:E36">D27/C27</f>
        <v>0.8918784749801429</v>
      </c>
    </row>
    <row r="28" spans="1:5" ht="15" customHeight="1">
      <c r="A28" s="195" t="s">
        <v>627</v>
      </c>
      <c r="B28" s="419">
        <v>43985</v>
      </c>
      <c r="C28" s="419">
        <v>57481</v>
      </c>
      <c r="D28" s="419">
        <v>53788</v>
      </c>
      <c r="E28" s="205">
        <f t="shared" si="1"/>
        <v>0.9357526834954158</v>
      </c>
    </row>
    <row r="29" spans="1:5" ht="15" customHeight="1">
      <c r="A29" s="195" t="s">
        <v>628</v>
      </c>
      <c r="B29" s="412">
        <v>0</v>
      </c>
      <c r="C29" s="412">
        <v>0</v>
      </c>
      <c r="D29" s="412">
        <v>0</v>
      </c>
      <c r="E29" s="205" t="e">
        <f t="shared" si="1"/>
        <v>#DIV/0!</v>
      </c>
    </row>
    <row r="30" spans="1:5" ht="15" customHeight="1">
      <c r="A30" s="195" t="s">
        <v>629</v>
      </c>
      <c r="B30" s="412">
        <f>SUM(B31:B32)</f>
        <v>20874</v>
      </c>
      <c r="C30" s="412">
        <f>SUM(C31:C32)</f>
        <v>85234</v>
      </c>
      <c r="D30" s="412">
        <f>SUM(D31:D32)</f>
        <v>85234</v>
      </c>
      <c r="E30" s="205">
        <f t="shared" si="1"/>
        <v>1</v>
      </c>
    </row>
    <row r="31" spans="1:5" ht="15" customHeight="1">
      <c r="A31" s="195" t="s">
        <v>630</v>
      </c>
      <c r="B31" s="412">
        <v>0</v>
      </c>
      <c r="C31" s="412">
        <v>17179</v>
      </c>
      <c r="D31" s="412">
        <v>17179</v>
      </c>
      <c r="E31" s="205">
        <f t="shared" si="1"/>
        <v>1</v>
      </c>
    </row>
    <row r="32" spans="1:5" ht="15" customHeight="1">
      <c r="A32" s="195" t="s">
        <v>631</v>
      </c>
      <c r="B32" s="412">
        <v>20874</v>
      </c>
      <c r="C32" s="412">
        <v>68055</v>
      </c>
      <c r="D32" s="412">
        <v>68055</v>
      </c>
      <c r="E32" s="205">
        <f t="shared" si="1"/>
        <v>1</v>
      </c>
    </row>
    <row r="33" spans="1:5" s="410" customFormat="1" ht="15" customHeight="1">
      <c r="A33" s="411" t="s">
        <v>632</v>
      </c>
      <c r="B33" s="412">
        <f>SUM(B34:B36)</f>
        <v>1706425</v>
      </c>
      <c r="C33" s="412">
        <f>SUM(C34:C36)</f>
        <v>236203</v>
      </c>
      <c r="D33" s="412">
        <f>SUM(D34:D36)</f>
        <v>236203</v>
      </c>
      <c r="E33" s="413">
        <f t="shared" si="1"/>
        <v>1</v>
      </c>
    </row>
    <row r="34" spans="1:5" s="410" customFormat="1" ht="15" customHeight="1">
      <c r="A34" s="411" t="s">
        <v>633</v>
      </c>
      <c r="B34" s="412">
        <v>209272</v>
      </c>
      <c r="C34" s="412">
        <v>85418</v>
      </c>
      <c r="D34" s="412">
        <v>85418</v>
      </c>
      <c r="E34" s="413">
        <f t="shared" si="1"/>
        <v>1</v>
      </c>
    </row>
    <row r="35" spans="1:5" s="410" customFormat="1" ht="15" customHeight="1">
      <c r="A35" s="411" t="s">
        <v>634</v>
      </c>
      <c r="B35" s="419">
        <v>1497153</v>
      </c>
      <c r="C35" s="419">
        <v>150785</v>
      </c>
      <c r="D35" s="419">
        <v>150785</v>
      </c>
      <c r="E35" s="413">
        <f t="shared" si="1"/>
        <v>1</v>
      </c>
    </row>
    <row r="36" spans="1:5" s="410" customFormat="1" ht="15" customHeight="1">
      <c r="A36" s="411" t="s">
        <v>635</v>
      </c>
      <c r="B36" s="420"/>
      <c r="C36" s="420"/>
      <c r="D36" s="420"/>
      <c r="E36" s="413" t="e">
        <f t="shared" si="1"/>
        <v>#DIV/0!</v>
      </c>
    </row>
    <row r="37" spans="1:5" ht="15" customHeight="1">
      <c r="A37" s="195"/>
      <c r="B37" s="420"/>
      <c r="C37" s="420"/>
      <c r="D37" s="420"/>
      <c r="E37" s="207"/>
    </row>
    <row r="38" spans="1:5" s="410" customFormat="1" ht="15" customHeight="1">
      <c r="A38" s="407" t="s">
        <v>636</v>
      </c>
      <c r="B38" s="408">
        <v>15600</v>
      </c>
      <c r="C38" s="408">
        <v>9446</v>
      </c>
      <c r="D38" s="408">
        <v>9736</v>
      </c>
      <c r="E38" s="409">
        <f>D38/C38</f>
        <v>1.0307008257463477</v>
      </c>
    </row>
    <row r="39" spans="1:5" s="410" customFormat="1" ht="15" customHeight="1">
      <c r="A39" s="411"/>
      <c r="B39" s="412"/>
      <c r="C39" s="412"/>
      <c r="D39" s="412"/>
      <c r="E39" s="413"/>
    </row>
    <row r="40" spans="1:5" s="410" customFormat="1" ht="15" customHeight="1">
      <c r="A40" s="414" t="s">
        <v>637</v>
      </c>
      <c r="B40" s="415">
        <f>B41</f>
        <v>0</v>
      </c>
      <c r="C40" s="415">
        <f>C41</f>
        <v>0</v>
      </c>
      <c r="D40" s="415">
        <f>D41</f>
        <v>0</v>
      </c>
      <c r="E40" s="416" t="e">
        <f>D40/C40</f>
        <v>#DIV/0!</v>
      </c>
    </row>
    <row r="41" spans="1:5" s="410" customFormat="1" ht="15" customHeight="1">
      <c r="A41" s="411" t="s">
        <v>638</v>
      </c>
      <c r="B41" s="412">
        <v>0</v>
      </c>
      <c r="C41" s="412">
        <v>0</v>
      </c>
      <c r="D41" s="412">
        <v>0</v>
      </c>
      <c r="E41" s="413" t="e">
        <f>D41/C41</f>
        <v>#DIV/0!</v>
      </c>
    </row>
    <row r="42" spans="1:5" s="410" customFormat="1" ht="15" customHeight="1">
      <c r="A42" s="411"/>
      <c r="B42" s="417"/>
      <c r="C42" s="417"/>
      <c r="D42" s="417"/>
      <c r="E42" s="413"/>
    </row>
    <row r="43" spans="1:5" s="410" customFormat="1" ht="15" customHeight="1">
      <c r="A43" s="414" t="s">
        <v>639</v>
      </c>
      <c r="B43" s="418">
        <f>B44+B45+B46</f>
        <v>32273</v>
      </c>
      <c r="C43" s="418">
        <f>C44+C45+C46</f>
        <v>68432</v>
      </c>
      <c r="D43" s="418">
        <f>D44+D45+D46</f>
        <v>63211</v>
      </c>
      <c r="E43" s="416">
        <f>D43/C43</f>
        <v>0.9237052840776245</v>
      </c>
    </row>
    <row r="44" spans="1:5" s="410" customFormat="1" ht="15" customHeight="1">
      <c r="A44" s="414" t="s">
        <v>640</v>
      </c>
      <c r="B44" s="417"/>
      <c r="C44" s="417"/>
      <c r="D44" s="417"/>
      <c r="E44" s="413"/>
    </row>
    <row r="45" spans="1:5" s="410" customFormat="1" ht="15" customHeight="1">
      <c r="A45" s="411" t="s">
        <v>641</v>
      </c>
      <c r="B45" s="417">
        <v>32273</v>
      </c>
      <c r="C45" s="417">
        <v>47924</v>
      </c>
      <c r="D45" s="417">
        <v>44156</v>
      </c>
      <c r="E45" s="413">
        <f>D45/C45</f>
        <v>0.9213755112261081</v>
      </c>
    </row>
    <row r="46" spans="1:5" s="410" customFormat="1" ht="15" customHeight="1">
      <c r="A46" s="411" t="s">
        <v>642</v>
      </c>
      <c r="B46" s="417">
        <v>0</v>
      </c>
      <c r="C46" s="417">
        <v>20508</v>
      </c>
      <c r="D46" s="417">
        <v>19055</v>
      </c>
      <c r="E46" s="413">
        <f>D46/C46</f>
        <v>0.9291496001560366</v>
      </c>
    </row>
    <row r="47" spans="1:5" s="410" customFormat="1" ht="15" customHeight="1">
      <c r="A47" s="411"/>
      <c r="B47" s="417"/>
      <c r="C47" s="417"/>
      <c r="D47" s="417"/>
      <c r="E47" s="413"/>
    </row>
    <row r="48" spans="1:5" s="410" customFormat="1" ht="15" customHeight="1">
      <c r="A48" s="414" t="s">
        <v>643</v>
      </c>
      <c r="B48" s="418">
        <f>B49+B50</f>
        <v>0</v>
      </c>
      <c r="C48" s="418">
        <f>C49+C50</f>
        <v>0</v>
      </c>
      <c r="D48" s="418">
        <f>D49+D50</f>
        <v>0</v>
      </c>
      <c r="E48" s="416" t="e">
        <f>D48/C48</f>
        <v>#DIV/0!</v>
      </c>
    </row>
    <row r="49" spans="1:5" s="410" customFormat="1" ht="15" customHeight="1">
      <c r="A49" s="411" t="s">
        <v>644</v>
      </c>
      <c r="B49" s="417">
        <v>0</v>
      </c>
      <c r="C49" s="417">
        <v>0</v>
      </c>
      <c r="D49" s="417">
        <v>0</v>
      </c>
      <c r="E49" s="413" t="e">
        <f>D49/C49</f>
        <v>#DIV/0!</v>
      </c>
    </row>
    <row r="50" spans="1:5" s="410" customFormat="1" ht="15" customHeight="1">
      <c r="A50" s="411" t="s">
        <v>645</v>
      </c>
      <c r="B50" s="417">
        <v>0</v>
      </c>
      <c r="C50" s="417">
        <v>0</v>
      </c>
      <c r="D50" s="417">
        <v>0</v>
      </c>
      <c r="E50" s="413" t="e">
        <f>D50/C50</f>
        <v>#DIV/0!</v>
      </c>
    </row>
    <row r="51" spans="1:5" s="410" customFormat="1" ht="15" customHeight="1">
      <c r="A51" s="411"/>
      <c r="B51" s="417"/>
      <c r="C51" s="417"/>
      <c r="D51" s="417"/>
      <c r="E51" s="413"/>
    </row>
    <row r="52" spans="1:5" s="410" customFormat="1" ht="15" customHeight="1">
      <c r="A52" s="414" t="s">
        <v>646</v>
      </c>
      <c r="B52" s="418">
        <f>B53+B54</f>
        <v>473964</v>
      </c>
      <c r="C52" s="418">
        <f>C53+C54</f>
        <v>208493</v>
      </c>
      <c r="D52" s="418">
        <f>D53+D54</f>
        <v>165029</v>
      </c>
      <c r="E52" s="416">
        <f>D52/C52</f>
        <v>0.7915325694387821</v>
      </c>
    </row>
    <row r="53" spans="1:5" s="410" customFormat="1" ht="15" customHeight="1">
      <c r="A53" s="411" t="s">
        <v>647</v>
      </c>
      <c r="B53" s="417">
        <v>285239</v>
      </c>
      <c r="C53" s="417">
        <v>119768</v>
      </c>
      <c r="D53" s="417">
        <v>84084</v>
      </c>
      <c r="E53" s="413">
        <f>D53/C53</f>
        <v>0.7020573108008817</v>
      </c>
    </row>
    <row r="54" spans="1:5" s="410" customFormat="1" ht="15" customHeight="1">
      <c r="A54" s="411" t="s">
        <v>648</v>
      </c>
      <c r="B54" s="417">
        <v>188725</v>
      </c>
      <c r="C54" s="417">
        <v>88725</v>
      </c>
      <c r="D54" s="417">
        <v>80945</v>
      </c>
      <c r="E54" s="413">
        <f>D54/C54</f>
        <v>0.912313327697943</v>
      </c>
    </row>
    <row r="55" spans="1:5" ht="15" customHeight="1" thickBot="1">
      <c r="A55" s="198"/>
      <c r="B55" s="421"/>
      <c r="C55" s="421"/>
      <c r="D55" s="421"/>
      <c r="E55" s="208"/>
    </row>
    <row r="56" spans="1:5" ht="13.5" thickBot="1">
      <c r="A56" s="199" t="s">
        <v>649</v>
      </c>
      <c r="B56" s="422">
        <f>B52+B43+B38+B25+B6</f>
        <v>4584814</v>
      </c>
      <c r="C56" s="422">
        <f>C52+C43+C38+C25+C6</f>
        <v>2985143</v>
      </c>
      <c r="D56" s="422">
        <f>D52+D43+D38+D25+D6</f>
        <v>2968560</v>
      </c>
      <c r="E56" s="209">
        <f>D56/C56</f>
        <v>0.9944448222413466</v>
      </c>
    </row>
  </sheetData>
  <mergeCells count="2">
    <mergeCell ref="A1:E1"/>
    <mergeCell ref="A3:E3"/>
  </mergeCells>
  <printOptions/>
  <pageMargins left="0" right="0" top="0" bottom="0" header="0" footer="0"/>
  <pageSetup firstPageNumber="1" useFirstPageNumber="1" horizontalDpi="300" verticalDpi="3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1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8.140625" style="29" customWidth="1"/>
    <col min="2" max="2" width="14.8515625" style="29" customWidth="1"/>
    <col min="3" max="4" width="13.57421875" style="29" bestFit="1" customWidth="1"/>
    <col min="5" max="5" width="15.28125" style="29" customWidth="1"/>
    <col min="6" max="16384" width="9.00390625" style="29" customWidth="1"/>
  </cols>
  <sheetData>
    <row r="1" spans="1:8" ht="12.75">
      <c r="A1" s="156" t="s">
        <v>72</v>
      </c>
      <c r="B1" s="157"/>
      <c r="C1" s="157"/>
      <c r="D1" s="157"/>
      <c r="E1" s="157"/>
      <c r="F1" s="157"/>
      <c r="G1" s="157"/>
      <c r="H1" s="157"/>
    </row>
    <row r="2" spans="1:8" ht="12.75">
      <c r="A2" s="157"/>
      <c r="B2" s="157"/>
      <c r="C2" s="157"/>
      <c r="D2" s="157"/>
      <c r="E2" s="157"/>
      <c r="F2" s="157"/>
      <c r="G2" s="157"/>
      <c r="H2" s="157"/>
    </row>
    <row r="3" spans="1:8" ht="12.75">
      <c r="A3" s="157"/>
      <c r="B3" s="157"/>
      <c r="C3" s="157"/>
      <c r="D3" s="157"/>
      <c r="E3" s="157"/>
      <c r="F3" s="157"/>
      <c r="G3" s="157"/>
      <c r="H3" s="157"/>
    </row>
    <row r="4" spans="1:8" ht="12.75">
      <c r="A4" s="157"/>
      <c r="B4" s="157"/>
      <c r="C4" s="157"/>
      <c r="D4" s="157"/>
      <c r="E4" s="157"/>
      <c r="F4" s="157"/>
      <c r="G4" s="157"/>
      <c r="H4" s="157"/>
    </row>
    <row r="5" spans="1:6" ht="15">
      <c r="A5" s="690" t="s">
        <v>138</v>
      </c>
      <c r="B5" s="690"/>
      <c r="C5" s="690"/>
      <c r="D5" s="690"/>
      <c r="E5" s="31"/>
      <c r="F5" s="31"/>
    </row>
    <row r="6" spans="1:6" ht="15">
      <c r="A6" s="690"/>
      <c r="B6" s="690"/>
      <c r="C6" s="690"/>
      <c r="D6" s="31"/>
      <c r="E6" s="31"/>
      <c r="F6" s="31"/>
    </row>
    <row r="7" spans="3:6" ht="12.75">
      <c r="C7" s="30"/>
      <c r="D7" s="30"/>
      <c r="E7" s="31"/>
      <c r="F7" s="31"/>
    </row>
    <row r="8" spans="1:7" ht="12.75">
      <c r="A8" s="32" t="s">
        <v>259</v>
      </c>
      <c r="B8" s="33" t="s">
        <v>260</v>
      </c>
      <c r="C8" s="34" t="s">
        <v>195</v>
      </c>
      <c r="D8" s="34" t="s">
        <v>278</v>
      </c>
      <c r="E8" s="31"/>
      <c r="F8" s="31"/>
      <c r="G8" s="31"/>
    </row>
    <row r="9" spans="1:20" ht="12.75">
      <c r="A9" s="35" t="s">
        <v>132</v>
      </c>
      <c r="B9" s="36">
        <v>16400</v>
      </c>
      <c r="C9" s="37">
        <v>8756</v>
      </c>
      <c r="D9" s="575">
        <v>0</v>
      </c>
      <c r="E9" s="31"/>
      <c r="F9" s="31"/>
      <c r="G9" s="31"/>
      <c r="H9" s="38"/>
      <c r="T9" s="31"/>
    </row>
    <row r="10" spans="1:20" ht="12.75">
      <c r="A10" s="35" t="s">
        <v>133</v>
      </c>
      <c r="B10" s="36"/>
      <c r="C10" s="37">
        <v>13130</v>
      </c>
      <c r="D10" s="575">
        <v>0</v>
      </c>
      <c r="E10" s="31"/>
      <c r="F10" s="31"/>
      <c r="G10" s="31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1"/>
    </row>
    <row r="11" spans="1:20" ht="12.75">
      <c r="A11" s="35" t="s">
        <v>135</v>
      </c>
      <c r="B11" s="36">
        <v>26750</v>
      </c>
      <c r="C11" s="37">
        <v>1539</v>
      </c>
      <c r="D11" s="575">
        <v>25211</v>
      </c>
      <c r="E11" s="31"/>
      <c r="F11" s="31"/>
      <c r="G11" s="31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1"/>
    </row>
    <row r="12" spans="1:20" ht="12.75">
      <c r="A12" s="35" t="s">
        <v>136</v>
      </c>
      <c r="B12" s="36">
        <v>0</v>
      </c>
      <c r="C12" s="37">
        <v>919</v>
      </c>
      <c r="D12" s="575">
        <v>0</v>
      </c>
      <c r="E12" s="31"/>
      <c r="F12" s="31"/>
      <c r="G12" s="31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1"/>
    </row>
    <row r="13" spans="1:20" ht="12.75">
      <c r="A13" s="35" t="s">
        <v>137</v>
      </c>
      <c r="B13" s="36">
        <v>0</v>
      </c>
      <c r="C13" s="37">
        <v>3200</v>
      </c>
      <c r="D13" s="575">
        <v>0</v>
      </c>
      <c r="E13" s="31"/>
      <c r="F13" s="31"/>
      <c r="G13" s="31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1"/>
    </row>
    <row r="14" spans="1:20" ht="12.75">
      <c r="A14" s="39" t="s">
        <v>134</v>
      </c>
      <c r="B14" s="39">
        <v>182522</v>
      </c>
      <c r="C14" s="37">
        <v>61688</v>
      </c>
      <c r="D14" s="575">
        <v>88725</v>
      </c>
      <c r="E14" s="31"/>
      <c r="F14" s="31"/>
      <c r="G14" s="31"/>
      <c r="T14" s="31"/>
    </row>
    <row r="15" spans="1:7" ht="12.75">
      <c r="A15" s="40" t="s">
        <v>272</v>
      </c>
      <c r="B15" s="41">
        <f>SUM(B9:B14)</f>
        <v>225672</v>
      </c>
      <c r="C15" s="41">
        <f>SUM(C9:C14)</f>
        <v>89232</v>
      </c>
      <c r="D15" s="576">
        <f>SUM(D9:D14)</f>
        <v>113936</v>
      </c>
      <c r="E15" s="31"/>
      <c r="F15" s="31"/>
      <c r="G15" s="31"/>
    </row>
    <row r="16" spans="1:11" ht="12.75">
      <c r="A16"/>
      <c r="B16"/>
      <c r="C16"/>
      <c r="D16"/>
      <c r="E16"/>
      <c r="F16"/>
      <c r="G16"/>
      <c r="H16"/>
      <c r="I16"/>
      <c r="J16"/>
      <c r="K16"/>
    </row>
    <row r="17" spans="1:11" ht="12.75">
      <c r="A17"/>
      <c r="B17"/>
      <c r="C17"/>
      <c r="D17"/>
      <c r="E17"/>
      <c r="F17"/>
      <c r="G17"/>
      <c r="H17"/>
      <c r="I17"/>
      <c r="J17"/>
      <c r="K17"/>
    </row>
    <row r="18" spans="1:11" ht="12.75">
      <c r="A18"/>
      <c r="B18"/>
      <c r="C18"/>
      <c r="D18"/>
      <c r="E18"/>
      <c r="F18"/>
      <c r="G18"/>
      <c r="H18"/>
      <c r="I18"/>
      <c r="J18"/>
      <c r="K18"/>
    </row>
    <row r="19" spans="1:11" ht="12.75">
      <c r="A19"/>
      <c r="B19"/>
      <c r="C19"/>
      <c r="D19"/>
      <c r="E19"/>
      <c r="F19"/>
      <c r="G19"/>
      <c r="H19"/>
      <c r="I19"/>
      <c r="J19"/>
      <c r="K19"/>
    </row>
    <row r="20" spans="1:11" ht="12.75">
      <c r="A20"/>
      <c r="B20"/>
      <c r="C20"/>
      <c r="D20"/>
      <c r="E20"/>
      <c r="F20"/>
      <c r="G20"/>
      <c r="H20"/>
      <c r="I20"/>
      <c r="J20"/>
      <c r="K20"/>
    </row>
    <row r="21" spans="1:11" ht="12.75">
      <c r="A21"/>
      <c r="B21"/>
      <c r="C21"/>
      <c r="D21"/>
      <c r="E21"/>
      <c r="F21"/>
      <c r="G21"/>
      <c r="H21"/>
      <c r="I21"/>
      <c r="J21"/>
      <c r="K21"/>
    </row>
    <row r="22" spans="1:11" ht="12.75">
      <c r="A22"/>
      <c r="B22"/>
      <c r="C22"/>
      <c r="D22"/>
      <c r="E22"/>
      <c r="F22"/>
      <c r="G22"/>
      <c r="H22"/>
      <c r="I22"/>
      <c r="J22"/>
      <c r="K22"/>
    </row>
    <row r="23" spans="1:11" ht="12.75">
      <c r="A23"/>
      <c r="B23"/>
      <c r="C23"/>
      <c r="D23"/>
      <c r="E23"/>
      <c r="F23"/>
      <c r="G23"/>
      <c r="H23"/>
      <c r="I23"/>
      <c r="J23"/>
      <c r="K23"/>
    </row>
    <row r="24" spans="1:11" ht="12.75">
      <c r="A24"/>
      <c r="B24"/>
      <c r="C24"/>
      <c r="D24"/>
      <c r="E24"/>
      <c r="F24"/>
      <c r="G24"/>
      <c r="H24"/>
      <c r="I24"/>
      <c r="J24"/>
      <c r="K24"/>
    </row>
    <row r="25" spans="1:11" ht="12.75">
      <c r="A25"/>
      <c r="B25"/>
      <c r="C25"/>
      <c r="D25"/>
      <c r="E25"/>
      <c r="F25"/>
      <c r="G25"/>
      <c r="H25"/>
      <c r="I25"/>
      <c r="J25"/>
      <c r="K25"/>
    </row>
    <row r="26" spans="1:11" ht="12.75">
      <c r="A26"/>
      <c r="B26"/>
      <c r="C26"/>
      <c r="D26"/>
      <c r="E26"/>
      <c r="F26"/>
      <c r="G26"/>
      <c r="H26"/>
      <c r="I26"/>
      <c r="J26"/>
      <c r="K26"/>
    </row>
    <row r="27" spans="1:11" ht="12.75">
      <c r="A27"/>
      <c r="B27"/>
      <c r="C27"/>
      <c r="D27"/>
      <c r="E27"/>
      <c r="F27"/>
      <c r="G27"/>
      <c r="H27"/>
      <c r="I27"/>
      <c r="J27"/>
      <c r="K27"/>
    </row>
    <row r="28" spans="1:11" ht="12.75">
      <c r="A28"/>
      <c r="B28"/>
      <c r="C28"/>
      <c r="D28"/>
      <c r="E28"/>
      <c r="F28"/>
      <c r="G28"/>
      <c r="H28"/>
      <c r="I28"/>
      <c r="J28"/>
      <c r="K28"/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1" ht="12.75">
      <c r="A30"/>
      <c r="B30"/>
      <c r="C30"/>
      <c r="D30"/>
      <c r="E30"/>
      <c r="F30"/>
      <c r="G30"/>
      <c r="H30"/>
      <c r="I30"/>
      <c r="J30"/>
      <c r="K30"/>
    </row>
    <row r="31" spans="1:11" ht="12.75">
      <c r="A31"/>
      <c r="B31"/>
      <c r="C31"/>
      <c r="D31"/>
      <c r="E31"/>
      <c r="F31"/>
      <c r="G31"/>
      <c r="H31"/>
      <c r="I31"/>
      <c r="J31"/>
      <c r="K31"/>
    </row>
    <row r="32" spans="1:11" ht="12.75">
      <c r="A32"/>
      <c r="B32"/>
      <c r="C32"/>
      <c r="D32"/>
      <c r="E32"/>
      <c r="F32"/>
      <c r="G32"/>
      <c r="H32"/>
      <c r="I32"/>
      <c r="J32"/>
      <c r="K32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1:11" ht="12.75">
      <c r="A34"/>
      <c r="B34"/>
      <c r="C34"/>
      <c r="D34"/>
      <c r="E34"/>
      <c r="F34"/>
      <c r="G34"/>
      <c r="H34"/>
      <c r="I34"/>
      <c r="J34"/>
      <c r="K34"/>
    </row>
    <row r="35" spans="1:11" ht="12.75">
      <c r="A35"/>
      <c r="B35"/>
      <c r="C35"/>
      <c r="D35"/>
      <c r="E35"/>
      <c r="F35"/>
      <c r="G35"/>
      <c r="H35"/>
      <c r="I35"/>
      <c r="J35"/>
      <c r="K35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1" ht="12.75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12.75">
      <c r="A62"/>
      <c r="B62"/>
      <c r="C62"/>
      <c r="D62"/>
      <c r="E62"/>
      <c r="F62"/>
      <c r="G62"/>
      <c r="H62"/>
      <c r="I62"/>
      <c r="J62"/>
      <c r="K62"/>
    </row>
    <row r="63" spans="1:11" ht="12.75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>
      <c r="A89"/>
      <c r="B89"/>
      <c r="C89"/>
      <c r="D89"/>
      <c r="E89"/>
      <c r="F89"/>
      <c r="G89"/>
      <c r="H89"/>
      <c r="I89"/>
      <c r="J89"/>
      <c r="K89"/>
    </row>
    <row r="90" spans="1:11" ht="12.75">
      <c r="A90"/>
      <c r="B90"/>
      <c r="C90"/>
      <c r="D90"/>
      <c r="E90"/>
      <c r="F90"/>
      <c r="G90"/>
      <c r="H90"/>
      <c r="I90"/>
      <c r="J90"/>
      <c r="K90"/>
    </row>
    <row r="91" spans="1:11" ht="12.75">
      <c r="A91"/>
      <c r="B91"/>
      <c r="C91"/>
      <c r="D91"/>
      <c r="E91"/>
      <c r="F91"/>
      <c r="G91"/>
      <c r="H91"/>
      <c r="I91"/>
      <c r="J91"/>
      <c r="K91"/>
    </row>
    <row r="92" spans="1:11" ht="12.75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1:11" ht="12.75">
      <c r="A114"/>
      <c r="B114"/>
      <c r="C114"/>
      <c r="D114"/>
      <c r="E114"/>
      <c r="F114"/>
      <c r="G114"/>
      <c r="H114"/>
      <c r="I114"/>
      <c r="J114"/>
      <c r="K114"/>
    </row>
  </sheetData>
  <mergeCells count="2">
    <mergeCell ref="A5:D5"/>
    <mergeCell ref="A6:C6"/>
  </mergeCells>
  <printOptions/>
  <pageMargins left="0" right="0" top="0.1968503937007874" bottom="0.1968503937007874" header="0.5118110236220472" footer="0.5118110236220472"/>
  <pageSetup fitToHeight="0" horizontalDpi="300" verticalDpi="3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5"/>
  <sheetViews>
    <sheetView workbookViewId="0" topLeftCell="A1">
      <selection activeCell="E8" sqref="E8"/>
    </sheetView>
  </sheetViews>
  <sheetFormatPr defaultColWidth="9.00390625" defaultRowHeight="12.75"/>
  <cols>
    <col min="1" max="1" width="19.57421875" style="4" customWidth="1"/>
    <col min="2" max="3" width="9.140625" style="4" bestFit="1" customWidth="1"/>
    <col min="4" max="4" width="9.140625" style="4" customWidth="1"/>
    <col min="5" max="5" width="10.00390625" style="4" bestFit="1" customWidth="1"/>
    <col min="6" max="6" width="9.140625" style="4" bestFit="1" customWidth="1"/>
    <col min="7" max="7" width="9.140625" style="4" customWidth="1"/>
    <col min="8" max="16" width="9.00390625" style="4" customWidth="1"/>
    <col min="17" max="18" width="11.57421875" style="4" bestFit="1" customWidth="1"/>
    <col min="19" max="22" width="11.57421875" style="4" customWidth="1"/>
    <col min="23" max="23" width="11.421875" style="4" customWidth="1"/>
    <col min="24" max="25" width="11.57421875" style="4" customWidth="1"/>
    <col min="26" max="26" width="9.140625" style="4" bestFit="1" customWidth="1"/>
    <col min="27" max="27" width="13.7109375" style="4" bestFit="1" customWidth="1"/>
    <col min="28" max="28" width="13.7109375" style="4" customWidth="1"/>
    <col min="29" max="16384" width="9.00390625" style="4" customWidth="1"/>
  </cols>
  <sheetData>
    <row r="1" spans="1:30" ht="15.75">
      <c r="A1" s="156" t="s">
        <v>66</v>
      </c>
      <c r="AA1" s="587"/>
      <c r="AB1" s="587"/>
      <c r="AC1" s="587"/>
      <c r="AD1" s="587"/>
    </row>
    <row r="2" spans="1:30" ht="16.5">
      <c r="A2" s="589" t="s">
        <v>652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</row>
    <row r="3" spans="1:30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">
      <c r="A4" s="6"/>
      <c r="AC4" s="588" t="s">
        <v>221</v>
      </c>
      <c r="AD4" s="588"/>
    </row>
    <row r="5" spans="1:31" ht="24.75" customHeight="1">
      <c r="A5" s="590" t="s">
        <v>222</v>
      </c>
      <c r="B5" s="583" t="s">
        <v>223</v>
      </c>
      <c r="C5" s="584"/>
      <c r="D5" s="585"/>
      <c r="E5" s="583" t="s">
        <v>224</v>
      </c>
      <c r="F5" s="584"/>
      <c r="G5" s="585"/>
      <c r="H5" s="580" t="s">
        <v>225</v>
      </c>
      <c r="I5" s="581"/>
      <c r="J5" s="582"/>
      <c r="K5" s="583" t="s">
        <v>226</v>
      </c>
      <c r="L5" s="584"/>
      <c r="M5" s="585"/>
      <c r="N5" s="580" t="s">
        <v>227</v>
      </c>
      <c r="O5" s="581"/>
      <c r="P5" s="582"/>
      <c r="Q5" s="580" t="s">
        <v>228</v>
      </c>
      <c r="R5" s="581"/>
      <c r="S5" s="582"/>
      <c r="T5" s="580" t="s">
        <v>822</v>
      </c>
      <c r="U5" s="581"/>
      <c r="V5" s="582"/>
      <c r="W5" s="580" t="s">
        <v>821</v>
      </c>
      <c r="X5" s="581"/>
      <c r="Y5" s="582"/>
      <c r="Z5" s="580" t="s">
        <v>795</v>
      </c>
      <c r="AA5" s="581"/>
      <c r="AB5" s="581"/>
      <c r="AC5" s="586" t="s">
        <v>229</v>
      </c>
      <c r="AD5" s="586"/>
      <c r="AE5" s="586"/>
    </row>
    <row r="6" spans="1:31" ht="12.75">
      <c r="A6" s="590"/>
      <c r="B6" s="8" t="s">
        <v>215</v>
      </c>
      <c r="C6" s="8" t="s">
        <v>216</v>
      </c>
      <c r="D6" s="7" t="s">
        <v>195</v>
      </c>
      <c r="E6" s="7" t="s">
        <v>215</v>
      </c>
      <c r="F6" s="7" t="s">
        <v>216</v>
      </c>
      <c r="G6" s="7" t="s">
        <v>195</v>
      </c>
      <c r="H6" s="7" t="s">
        <v>215</v>
      </c>
      <c r="I6" s="7" t="s">
        <v>216</v>
      </c>
      <c r="J6" s="7" t="s">
        <v>195</v>
      </c>
      <c r="K6" s="7" t="s">
        <v>215</v>
      </c>
      <c r="L6" s="7" t="s">
        <v>216</v>
      </c>
      <c r="M6" s="7" t="s">
        <v>195</v>
      </c>
      <c r="N6" s="7" t="s">
        <v>215</v>
      </c>
      <c r="O6" s="7" t="s">
        <v>216</v>
      </c>
      <c r="P6" s="7" t="s">
        <v>195</v>
      </c>
      <c r="Q6" s="7" t="s">
        <v>215</v>
      </c>
      <c r="R6" s="7" t="s">
        <v>216</v>
      </c>
      <c r="S6" s="7" t="s">
        <v>195</v>
      </c>
      <c r="T6" s="7" t="s">
        <v>215</v>
      </c>
      <c r="U6" s="7" t="s">
        <v>216</v>
      </c>
      <c r="V6" s="7" t="s">
        <v>195</v>
      </c>
      <c r="W6" s="7" t="s">
        <v>215</v>
      </c>
      <c r="X6" s="7" t="s">
        <v>216</v>
      </c>
      <c r="Y6" s="7" t="s">
        <v>195</v>
      </c>
      <c r="Z6" s="7" t="s">
        <v>215</v>
      </c>
      <c r="AA6" s="7" t="s">
        <v>216</v>
      </c>
      <c r="AB6" s="160" t="s">
        <v>195</v>
      </c>
      <c r="AC6" s="239" t="s">
        <v>230</v>
      </c>
      <c r="AD6" s="239" t="s">
        <v>231</v>
      </c>
      <c r="AE6" s="239" t="s">
        <v>653</v>
      </c>
    </row>
    <row r="7" spans="1:31" ht="13.5">
      <c r="A7" s="9" t="s">
        <v>232</v>
      </c>
      <c r="B7" s="10">
        <f aca="true" t="shared" si="0" ref="B7:AE7">SUM(B8:B12)</f>
        <v>1061102</v>
      </c>
      <c r="C7" s="10">
        <f t="shared" si="0"/>
        <v>1101989</v>
      </c>
      <c r="D7" s="10">
        <f t="shared" si="0"/>
        <v>1054122</v>
      </c>
      <c r="E7" s="10">
        <f t="shared" si="0"/>
        <v>609603</v>
      </c>
      <c r="F7" s="10">
        <f t="shared" si="0"/>
        <v>627355</v>
      </c>
      <c r="G7" s="10">
        <f t="shared" si="0"/>
        <v>603250</v>
      </c>
      <c r="H7" s="10">
        <f t="shared" si="0"/>
        <v>166484</v>
      </c>
      <c r="I7" s="10">
        <f t="shared" si="0"/>
        <v>166882</v>
      </c>
      <c r="J7" s="10">
        <f t="shared" si="0"/>
        <v>156689</v>
      </c>
      <c r="K7" s="10">
        <f t="shared" si="0"/>
        <v>285015</v>
      </c>
      <c r="L7" s="10">
        <f t="shared" si="0"/>
        <v>298208</v>
      </c>
      <c r="M7" s="10">
        <f t="shared" si="0"/>
        <v>284680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0</v>
      </c>
      <c r="R7" s="10">
        <f t="shared" si="0"/>
        <v>7438</v>
      </c>
      <c r="S7" s="10">
        <f t="shared" si="0"/>
        <v>7397</v>
      </c>
      <c r="T7" s="10"/>
      <c r="U7" s="10"/>
      <c r="V7" s="10"/>
      <c r="W7" s="10"/>
      <c r="X7" s="10"/>
      <c r="Y7" s="10"/>
      <c r="Z7" s="10">
        <f t="shared" si="0"/>
        <v>0</v>
      </c>
      <c r="AA7" s="10">
        <f t="shared" si="0"/>
        <v>2106</v>
      </c>
      <c r="AB7" s="236">
        <f t="shared" si="0"/>
        <v>2106</v>
      </c>
      <c r="AC7" s="240">
        <f t="shared" si="0"/>
        <v>324</v>
      </c>
      <c r="AD7" s="240">
        <f t="shared" si="0"/>
        <v>21</v>
      </c>
      <c r="AE7" s="240">
        <f t="shared" si="0"/>
        <v>330</v>
      </c>
    </row>
    <row r="8" spans="1:31" s="226" customFormat="1" ht="13.5">
      <c r="A8" s="252" t="s">
        <v>233</v>
      </c>
      <c r="B8" s="253">
        <f>E8+H8+K8</f>
        <v>198401</v>
      </c>
      <c r="C8" s="253">
        <f>F8+I8+L8+AA8</f>
        <v>209199</v>
      </c>
      <c r="D8" s="253">
        <f>G8+J8+M8+AB8</f>
        <v>203371</v>
      </c>
      <c r="E8" s="253">
        <v>127473</v>
      </c>
      <c r="F8" s="253">
        <v>133520</v>
      </c>
      <c r="G8" s="253">
        <v>130192</v>
      </c>
      <c r="H8" s="253">
        <v>34595</v>
      </c>
      <c r="I8" s="253">
        <v>35229</v>
      </c>
      <c r="J8" s="253">
        <v>34288</v>
      </c>
      <c r="K8" s="253">
        <v>36333</v>
      </c>
      <c r="L8" s="253">
        <v>40450</v>
      </c>
      <c r="M8" s="253">
        <v>38891</v>
      </c>
      <c r="N8" s="14">
        <v>0</v>
      </c>
      <c r="O8" s="14">
        <v>0</v>
      </c>
      <c r="P8" s="14"/>
      <c r="Q8" s="14">
        <v>0</v>
      </c>
      <c r="R8" s="14"/>
      <c r="S8" s="14"/>
      <c r="T8" s="14"/>
      <c r="U8" s="14"/>
      <c r="V8" s="14"/>
      <c r="W8" s="14"/>
      <c r="X8" s="14"/>
      <c r="Y8" s="14"/>
      <c r="Z8" s="14" t="s">
        <v>219</v>
      </c>
      <c r="AA8" s="253"/>
      <c r="AB8" s="254"/>
      <c r="AC8" s="256">
        <v>61</v>
      </c>
      <c r="AD8" s="256">
        <v>9</v>
      </c>
      <c r="AE8" s="244">
        <v>71</v>
      </c>
    </row>
    <row r="9" spans="1:31" s="226" customFormat="1" ht="13.5">
      <c r="A9" s="252" t="s">
        <v>234</v>
      </c>
      <c r="B9" s="253">
        <f>E9+H9+K9</f>
        <v>230388</v>
      </c>
      <c r="C9" s="253">
        <f>F9+I9+R9+L9+AA9</f>
        <v>244982</v>
      </c>
      <c r="D9" s="253">
        <f>G9+J9+S9+M9+AB9</f>
        <v>228962</v>
      </c>
      <c r="E9" s="253">
        <v>150533</v>
      </c>
      <c r="F9" s="253">
        <v>158587</v>
      </c>
      <c r="G9" s="253">
        <v>152542</v>
      </c>
      <c r="H9" s="253">
        <v>41090</v>
      </c>
      <c r="I9" s="253">
        <v>41464</v>
      </c>
      <c r="J9" s="253">
        <v>40283</v>
      </c>
      <c r="K9" s="253">
        <v>38765</v>
      </c>
      <c r="L9" s="253">
        <v>40576</v>
      </c>
      <c r="M9" s="253">
        <v>31782</v>
      </c>
      <c r="N9" s="14">
        <v>0</v>
      </c>
      <c r="O9" s="14">
        <v>0</v>
      </c>
      <c r="P9" s="14"/>
      <c r="Q9" s="14">
        <v>0</v>
      </c>
      <c r="R9" s="253">
        <v>4239</v>
      </c>
      <c r="S9" s="253">
        <v>4239</v>
      </c>
      <c r="T9" s="253"/>
      <c r="U9" s="253"/>
      <c r="V9" s="253"/>
      <c r="W9" s="14"/>
      <c r="X9" s="14"/>
      <c r="Y9" s="14"/>
      <c r="Z9" s="14" t="s">
        <v>219</v>
      </c>
      <c r="AA9" s="253">
        <v>116</v>
      </c>
      <c r="AB9" s="254">
        <v>116</v>
      </c>
      <c r="AC9" s="256">
        <v>64</v>
      </c>
      <c r="AD9" s="256">
        <v>6</v>
      </c>
      <c r="AE9" s="244">
        <v>69</v>
      </c>
    </row>
    <row r="10" spans="1:31" s="226" customFormat="1" ht="30" customHeight="1">
      <c r="A10" s="252" t="s">
        <v>235</v>
      </c>
      <c r="B10" s="253">
        <f>E10+H10+K10</f>
        <v>159271</v>
      </c>
      <c r="C10" s="253">
        <f>F10+I10+R10+L10+AA10</f>
        <v>165024</v>
      </c>
      <c r="D10" s="253">
        <f>G10+J10+S10+M10+AB10</f>
        <v>154883</v>
      </c>
      <c r="E10" s="253">
        <v>103876</v>
      </c>
      <c r="F10" s="253">
        <v>106220</v>
      </c>
      <c r="G10" s="253">
        <v>99476</v>
      </c>
      <c r="H10" s="253">
        <v>28451</v>
      </c>
      <c r="I10" s="253">
        <v>28821</v>
      </c>
      <c r="J10" s="253">
        <v>26133</v>
      </c>
      <c r="K10" s="253">
        <v>26944</v>
      </c>
      <c r="L10" s="253">
        <v>26644</v>
      </c>
      <c r="M10" s="253">
        <v>25976</v>
      </c>
      <c r="N10" s="14">
        <v>0</v>
      </c>
      <c r="O10" s="14">
        <v>0</v>
      </c>
      <c r="P10" s="14"/>
      <c r="Q10" s="14">
        <v>0</v>
      </c>
      <c r="R10" s="253">
        <v>3199</v>
      </c>
      <c r="S10" s="253">
        <v>3158</v>
      </c>
      <c r="T10" s="253"/>
      <c r="U10" s="253"/>
      <c r="V10" s="253"/>
      <c r="W10" s="14"/>
      <c r="X10" s="14"/>
      <c r="Y10" s="14"/>
      <c r="Z10" s="14">
        <v>0</v>
      </c>
      <c r="AA10" s="253">
        <v>140</v>
      </c>
      <c r="AB10" s="254">
        <v>140</v>
      </c>
      <c r="AC10" s="256">
        <v>47</v>
      </c>
      <c r="AD10" s="256">
        <v>2</v>
      </c>
      <c r="AE10" s="244">
        <v>49</v>
      </c>
    </row>
    <row r="11" spans="1:31" s="226" customFormat="1" ht="31.5" customHeight="1">
      <c r="A11" s="252" t="s">
        <v>236</v>
      </c>
      <c r="B11" s="253">
        <f>E11+H11+K11</f>
        <v>60392</v>
      </c>
      <c r="C11" s="253">
        <f>F11+I11+L11+AA11</f>
        <v>61172</v>
      </c>
      <c r="D11" s="253">
        <f>G11+J11+M11+AB11</f>
        <v>61274</v>
      </c>
      <c r="E11" s="253">
        <v>27559</v>
      </c>
      <c r="F11" s="253">
        <v>25397</v>
      </c>
      <c r="G11" s="253">
        <v>26299</v>
      </c>
      <c r="H11" s="253">
        <v>7674</v>
      </c>
      <c r="I11" s="253">
        <v>7779</v>
      </c>
      <c r="J11" s="253">
        <v>6875</v>
      </c>
      <c r="K11" s="253">
        <v>25159</v>
      </c>
      <c r="L11" s="253">
        <v>26146</v>
      </c>
      <c r="M11" s="253">
        <v>26250</v>
      </c>
      <c r="N11" s="14">
        <v>0</v>
      </c>
      <c r="O11" s="14">
        <v>0</v>
      </c>
      <c r="P11" s="14"/>
      <c r="Q11" s="14">
        <v>0</v>
      </c>
      <c r="R11" s="14"/>
      <c r="S11" s="14"/>
      <c r="T11" s="14"/>
      <c r="U11" s="14"/>
      <c r="V11" s="14"/>
      <c r="W11" s="14"/>
      <c r="X11" s="14"/>
      <c r="Y11" s="14"/>
      <c r="Z11" s="14" t="s">
        <v>219</v>
      </c>
      <c r="AA11" s="253">
        <v>1850</v>
      </c>
      <c r="AB11" s="254">
        <v>1850</v>
      </c>
      <c r="AC11" s="256">
        <v>12</v>
      </c>
      <c r="AD11" s="257">
        <v>1</v>
      </c>
      <c r="AE11" s="244">
        <v>13</v>
      </c>
    </row>
    <row r="12" spans="1:31" s="226" customFormat="1" ht="20.25" customHeight="1">
      <c r="A12" s="252" t="s">
        <v>237</v>
      </c>
      <c r="B12" s="253">
        <f>E12+H12+K12</f>
        <v>412650</v>
      </c>
      <c r="C12" s="253">
        <f>F12+I12+L12+AA12+R12</f>
        <v>421612</v>
      </c>
      <c r="D12" s="253">
        <f>G12+J12+M12+AB12+S12</f>
        <v>405632</v>
      </c>
      <c r="E12" s="253">
        <v>200162</v>
      </c>
      <c r="F12" s="253">
        <v>203631</v>
      </c>
      <c r="G12" s="253">
        <v>194741</v>
      </c>
      <c r="H12" s="253">
        <v>54674</v>
      </c>
      <c r="I12" s="253">
        <v>53589</v>
      </c>
      <c r="J12" s="253">
        <v>49110</v>
      </c>
      <c r="K12" s="253">
        <v>157814</v>
      </c>
      <c r="L12" s="253">
        <v>164392</v>
      </c>
      <c r="M12" s="253">
        <v>161781</v>
      </c>
      <c r="N12" s="14">
        <v>0</v>
      </c>
      <c r="O12" s="14">
        <v>0</v>
      </c>
      <c r="P12" s="14"/>
      <c r="Q12" s="253"/>
      <c r="R12" s="253"/>
      <c r="S12" s="253"/>
      <c r="T12" s="253"/>
      <c r="U12" s="253"/>
      <c r="V12" s="253"/>
      <c r="W12" s="253"/>
      <c r="X12" s="253"/>
      <c r="Y12" s="253"/>
      <c r="Z12" s="14" t="s">
        <v>219</v>
      </c>
      <c r="AA12" s="253">
        <v>0</v>
      </c>
      <c r="AB12" s="254">
        <v>0</v>
      </c>
      <c r="AC12" s="255">
        <v>140</v>
      </c>
      <c r="AD12" s="255">
        <v>3</v>
      </c>
      <c r="AE12" s="244">
        <v>128</v>
      </c>
    </row>
    <row r="13" spans="1:31" s="226" customFormat="1" ht="27" customHeight="1">
      <c r="A13" s="224" t="s">
        <v>238</v>
      </c>
      <c r="B13" s="225">
        <f aca="true" t="shared" si="1" ref="B13:D15">SUM(E13+H13+K13+N13+Q13+Z13)</f>
        <v>207134</v>
      </c>
      <c r="C13" s="225">
        <f t="shared" si="1"/>
        <v>264711</v>
      </c>
      <c r="D13" s="225">
        <f t="shared" si="1"/>
        <v>259622</v>
      </c>
      <c r="E13" s="225">
        <v>142960</v>
      </c>
      <c r="F13" s="225">
        <v>149512</v>
      </c>
      <c r="G13" s="225">
        <v>149513</v>
      </c>
      <c r="H13" s="225">
        <v>39086</v>
      </c>
      <c r="I13" s="225">
        <v>39986</v>
      </c>
      <c r="J13" s="225">
        <v>39887</v>
      </c>
      <c r="K13" s="225">
        <v>23888</v>
      </c>
      <c r="L13" s="225">
        <v>27900</v>
      </c>
      <c r="M13" s="225">
        <v>26987</v>
      </c>
      <c r="N13" s="235"/>
      <c r="O13" s="14"/>
      <c r="P13" s="14"/>
      <c r="Q13" s="225">
        <v>1200</v>
      </c>
      <c r="R13" s="225">
        <v>29345</v>
      </c>
      <c r="S13" s="225">
        <v>25738</v>
      </c>
      <c r="T13" s="225"/>
      <c r="U13" s="225"/>
      <c r="V13" s="225"/>
      <c r="W13" s="225"/>
      <c r="X13" s="225"/>
      <c r="Y13" s="225"/>
      <c r="Z13" s="14">
        <v>0</v>
      </c>
      <c r="AA13" s="225">
        <v>17968</v>
      </c>
      <c r="AB13" s="238">
        <v>17497</v>
      </c>
      <c r="AC13" s="243">
        <v>64</v>
      </c>
      <c r="AD13" s="243">
        <v>1</v>
      </c>
      <c r="AE13" s="243">
        <v>1</v>
      </c>
    </row>
    <row r="14" spans="1:31" s="226" customFormat="1" ht="34.5" customHeight="1">
      <c r="A14" s="224" t="s">
        <v>239</v>
      </c>
      <c r="B14" s="225">
        <f t="shared" si="1"/>
        <v>246924</v>
      </c>
      <c r="C14" s="225">
        <f t="shared" si="1"/>
        <v>290224</v>
      </c>
      <c r="D14" s="225">
        <f t="shared" si="1"/>
        <v>287237</v>
      </c>
      <c r="E14" s="225">
        <v>168915</v>
      </c>
      <c r="F14" s="225">
        <v>197482</v>
      </c>
      <c r="G14" s="225">
        <v>196849</v>
      </c>
      <c r="H14" s="225">
        <v>44675</v>
      </c>
      <c r="I14" s="225">
        <v>49832</v>
      </c>
      <c r="J14" s="225">
        <v>49598</v>
      </c>
      <c r="K14" s="225">
        <v>33334</v>
      </c>
      <c r="L14" s="225">
        <v>41160</v>
      </c>
      <c r="M14" s="225">
        <v>39062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>
        <v>0</v>
      </c>
      <c r="AA14" s="225">
        <v>1750</v>
      </c>
      <c r="AB14" s="238">
        <v>1728</v>
      </c>
      <c r="AC14" s="243">
        <v>59</v>
      </c>
      <c r="AD14" s="243">
        <v>0</v>
      </c>
      <c r="AE14" s="243">
        <v>59</v>
      </c>
    </row>
    <row r="15" spans="1:31" s="234" customFormat="1" ht="31.5" customHeight="1">
      <c r="A15" s="224" t="s">
        <v>240</v>
      </c>
      <c r="B15" s="225">
        <f t="shared" si="1"/>
        <v>1640339</v>
      </c>
      <c r="C15" s="225">
        <f t="shared" si="1"/>
        <v>203788</v>
      </c>
      <c r="D15" s="225">
        <f t="shared" si="1"/>
        <v>140904</v>
      </c>
      <c r="E15" s="225">
        <v>17003</v>
      </c>
      <c r="F15" s="225">
        <v>19497</v>
      </c>
      <c r="G15" s="225">
        <v>19529</v>
      </c>
      <c r="H15" s="225">
        <v>4266</v>
      </c>
      <c r="I15" s="225">
        <v>4538</v>
      </c>
      <c r="J15" s="225">
        <v>4538</v>
      </c>
      <c r="K15" s="225">
        <v>19151</v>
      </c>
      <c r="L15" s="225">
        <v>12857</v>
      </c>
      <c r="M15" s="225">
        <v>12857</v>
      </c>
      <c r="N15" s="14"/>
      <c r="O15" s="14"/>
      <c r="P15" s="14"/>
      <c r="Q15" s="14"/>
      <c r="R15" s="14"/>
      <c r="S15" s="14"/>
      <c r="T15" s="14"/>
      <c r="U15" s="14"/>
      <c r="V15" s="14"/>
      <c r="W15" s="225"/>
      <c r="X15" s="225"/>
      <c r="Y15" s="225"/>
      <c r="Z15" s="225">
        <v>1599919</v>
      </c>
      <c r="AA15" s="225">
        <v>166896</v>
      </c>
      <c r="AB15" s="238">
        <v>103980</v>
      </c>
      <c r="AC15" s="243">
        <v>4</v>
      </c>
      <c r="AD15" s="243">
        <v>0</v>
      </c>
      <c r="AE15" s="243">
        <v>5</v>
      </c>
    </row>
    <row r="16" spans="1:31" ht="35.25" customHeight="1">
      <c r="A16" s="9" t="s">
        <v>796</v>
      </c>
      <c r="B16" s="10">
        <f>B17+B19</f>
        <v>1429315</v>
      </c>
      <c r="C16" s="10">
        <f aca="true" t="shared" si="2" ref="C16:AB16">C17+C19</f>
        <v>1124431</v>
      </c>
      <c r="D16" s="10">
        <f t="shared" si="2"/>
        <v>1104224</v>
      </c>
      <c r="E16" s="10">
        <f t="shared" si="2"/>
        <v>231755</v>
      </c>
      <c r="F16" s="10">
        <f t="shared" si="2"/>
        <v>226177</v>
      </c>
      <c r="G16" s="10">
        <f t="shared" si="2"/>
        <v>223937</v>
      </c>
      <c r="H16" s="10">
        <f t="shared" si="2"/>
        <v>62533</v>
      </c>
      <c r="I16" s="10">
        <f t="shared" si="2"/>
        <v>61645</v>
      </c>
      <c r="J16" s="10">
        <f t="shared" si="2"/>
        <v>61454</v>
      </c>
      <c r="K16" s="10">
        <f t="shared" si="2"/>
        <v>229913</v>
      </c>
      <c r="L16" s="10">
        <f t="shared" si="2"/>
        <v>264856</v>
      </c>
      <c r="M16" s="10">
        <f t="shared" si="2"/>
        <v>258569</v>
      </c>
      <c r="N16" s="10">
        <f t="shared" si="2"/>
        <v>23889</v>
      </c>
      <c r="O16" s="10">
        <f t="shared" si="2"/>
        <v>31280</v>
      </c>
      <c r="P16" s="10">
        <f t="shared" si="2"/>
        <v>17377</v>
      </c>
      <c r="Q16" s="10">
        <f t="shared" si="2"/>
        <v>121934</v>
      </c>
      <c r="R16" s="10">
        <f t="shared" si="2"/>
        <v>152962</v>
      </c>
      <c r="S16" s="10">
        <f t="shared" si="2"/>
        <v>142616</v>
      </c>
      <c r="T16" s="10">
        <f t="shared" si="2"/>
        <v>0</v>
      </c>
      <c r="U16" s="10">
        <f t="shared" si="2"/>
        <v>0</v>
      </c>
      <c r="V16" s="10">
        <f t="shared" si="2"/>
        <v>92020</v>
      </c>
      <c r="W16" s="10">
        <f t="shared" si="2"/>
        <v>68129</v>
      </c>
      <c r="X16" s="10">
        <f t="shared" si="2"/>
        <v>68129</v>
      </c>
      <c r="Y16" s="10">
        <f t="shared" si="2"/>
        <v>68129</v>
      </c>
      <c r="Z16" s="10">
        <f t="shared" si="2"/>
        <v>691162</v>
      </c>
      <c r="AA16" s="10">
        <f t="shared" si="2"/>
        <v>319382</v>
      </c>
      <c r="AB16" s="10">
        <f t="shared" si="2"/>
        <v>240122</v>
      </c>
      <c r="AC16" s="240">
        <v>81</v>
      </c>
      <c r="AD16" s="240">
        <v>3</v>
      </c>
      <c r="AE16" s="240">
        <v>82</v>
      </c>
    </row>
    <row r="17" spans="1:31" s="226" customFormat="1" ht="22.5" customHeight="1">
      <c r="A17" s="252" t="s">
        <v>241</v>
      </c>
      <c r="B17" s="253">
        <f>SUM(E17+H17+K17+N17+Q17+Z17+W17+T17)</f>
        <v>1404680</v>
      </c>
      <c r="C17" s="253">
        <f>SUM(F17+I17+L17+O17+R17+AA17+X17+U17)</f>
        <v>1070814</v>
      </c>
      <c r="D17" s="253">
        <f>SUM(G17+J17+M17+P17+S17+AB17+Y17+V17)</f>
        <v>1055496</v>
      </c>
      <c r="E17" s="253">
        <v>215287</v>
      </c>
      <c r="F17" s="253">
        <v>186888</v>
      </c>
      <c r="G17" s="253">
        <v>187456</v>
      </c>
      <c r="H17" s="253">
        <v>59192</v>
      </c>
      <c r="I17" s="253">
        <v>52143</v>
      </c>
      <c r="J17" s="253">
        <v>52243</v>
      </c>
      <c r="K17" s="253">
        <v>225087</v>
      </c>
      <c r="L17" s="253">
        <v>260030</v>
      </c>
      <c r="M17" s="253">
        <v>255533</v>
      </c>
      <c r="N17" s="253">
        <v>23889</v>
      </c>
      <c r="O17" s="253">
        <v>31280</v>
      </c>
      <c r="P17" s="253">
        <v>17377</v>
      </c>
      <c r="Q17" s="253">
        <v>121934</v>
      </c>
      <c r="R17" s="253">
        <v>152962</v>
      </c>
      <c r="S17" s="253">
        <v>142616</v>
      </c>
      <c r="T17" s="253">
        <v>0</v>
      </c>
      <c r="U17" s="253">
        <v>0</v>
      </c>
      <c r="V17" s="253">
        <v>92020</v>
      </c>
      <c r="W17" s="253">
        <v>68129</v>
      </c>
      <c r="X17" s="253">
        <v>68129</v>
      </c>
      <c r="Y17" s="253">
        <v>68129</v>
      </c>
      <c r="Z17" s="349">
        <v>691162</v>
      </c>
      <c r="AA17" s="349">
        <v>319382</v>
      </c>
      <c r="AB17" s="353">
        <v>240122</v>
      </c>
      <c r="AC17" s="256">
        <v>63</v>
      </c>
      <c r="AD17" s="256">
        <v>1</v>
      </c>
      <c r="AE17" s="256">
        <v>63</v>
      </c>
    </row>
    <row r="18" spans="1:31" s="226" customFormat="1" ht="28.5" customHeight="1">
      <c r="A18" s="252" t="s">
        <v>797</v>
      </c>
      <c r="B18" s="253">
        <f>H18+E18+Q18+K18</f>
        <v>310</v>
      </c>
      <c r="C18" s="253">
        <f>I18+F18+R18+L18</f>
        <v>323</v>
      </c>
      <c r="D18" s="253">
        <f>J18+G18+S18+M18</f>
        <v>296</v>
      </c>
      <c r="E18" s="349">
        <v>0</v>
      </c>
      <c r="F18" s="349">
        <v>0</v>
      </c>
      <c r="G18" s="349">
        <v>0</v>
      </c>
      <c r="H18" s="349">
        <v>0</v>
      </c>
      <c r="I18" s="349">
        <v>0</v>
      </c>
      <c r="J18" s="349">
        <v>0</v>
      </c>
      <c r="K18" s="349">
        <v>310</v>
      </c>
      <c r="L18" s="349">
        <v>323</v>
      </c>
      <c r="M18" s="349">
        <v>296</v>
      </c>
      <c r="N18" s="349"/>
      <c r="O18" s="349"/>
      <c r="P18" s="349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350"/>
      <c r="AC18" s="351" t="s">
        <v>219</v>
      </c>
      <c r="AD18" s="351" t="s">
        <v>219</v>
      </c>
      <c r="AE18" s="244"/>
    </row>
    <row r="19" spans="1:31" s="226" customFormat="1" ht="28.5" customHeight="1">
      <c r="A19" s="352" t="s">
        <v>485</v>
      </c>
      <c r="B19" s="349">
        <f>SUM(E19+H19+K19)</f>
        <v>24635</v>
      </c>
      <c r="C19" s="253">
        <f>I19+L19+O19+R19+AA19+F19</f>
        <v>53617</v>
      </c>
      <c r="D19" s="253">
        <f>J19+M19+P19+S19+AB19+G19</f>
        <v>48728</v>
      </c>
      <c r="E19" s="349">
        <v>16468</v>
      </c>
      <c r="F19" s="349">
        <v>39289</v>
      </c>
      <c r="G19" s="349">
        <v>36481</v>
      </c>
      <c r="H19" s="349">
        <v>3341</v>
      </c>
      <c r="I19" s="349">
        <v>9502</v>
      </c>
      <c r="J19" s="349">
        <v>9211</v>
      </c>
      <c r="K19" s="349">
        <v>4826</v>
      </c>
      <c r="L19" s="349">
        <v>4826</v>
      </c>
      <c r="M19" s="349">
        <v>3036</v>
      </c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349"/>
      <c r="AA19" s="349"/>
      <c r="AB19" s="353"/>
      <c r="AC19" s="257">
        <v>18</v>
      </c>
      <c r="AD19" s="257">
        <v>2</v>
      </c>
      <c r="AE19" s="257">
        <v>19</v>
      </c>
    </row>
    <row r="20" spans="1:31" s="226" customFormat="1" ht="24" customHeight="1">
      <c r="A20" s="354" t="s">
        <v>243</v>
      </c>
      <c r="B20" s="225">
        <f>SUM(B7+B13+B14+B15+B16)</f>
        <v>4584814</v>
      </c>
      <c r="C20" s="225">
        <f>SUM(C7+C13+C14+C15+C16)</f>
        <v>2985143</v>
      </c>
      <c r="D20" s="225">
        <f aca="true" t="shared" si="3" ref="D20:AB20">SUM(D7+D13+D14+D15+D16)</f>
        <v>2846109</v>
      </c>
      <c r="E20" s="225">
        <f t="shared" si="3"/>
        <v>1170236</v>
      </c>
      <c r="F20" s="225">
        <f t="shared" si="3"/>
        <v>1220023</v>
      </c>
      <c r="G20" s="225">
        <f t="shared" si="3"/>
        <v>1193078</v>
      </c>
      <c r="H20" s="225">
        <f t="shared" si="3"/>
        <v>317044</v>
      </c>
      <c r="I20" s="225">
        <f t="shared" si="3"/>
        <v>322883</v>
      </c>
      <c r="J20" s="225">
        <f t="shared" si="3"/>
        <v>312166</v>
      </c>
      <c r="K20" s="225">
        <f t="shared" si="3"/>
        <v>591301</v>
      </c>
      <c r="L20" s="225">
        <f t="shared" si="3"/>
        <v>644981</v>
      </c>
      <c r="M20" s="225">
        <f t="shared" si="3"/>
        <v>622155</v>
      </c>
      <c r="N20" s="225">
        <f t="shared" si="3"/>
        <v>23889</v>
      </c>
      <c r="O20" s="225">
        <f t="shared" si="3"/>
        <v>31280</v>
      </c>
      <c r="P20" s="225">
        <f t="shared" si="3"/>
        <v>17377</v>
      </c>
      <c r="Q20" s="225">
        <f t="shared" si="3"/>
        <v>123134</v>
      </c>
      <c r="R20" s="225">
        <f t="shared" si="3"/>
        <v>189745</v>
      </c>
      <c r="S20" s="225">
        <f t="shared" si="3"/>
        <v>175751</v>
      </c>
      <c r="T20" s="225">
        <f t="shared" si="3"/>
        <v>0</v>
      </c>
      <c r="U20" s="225">
        <f t="shared" si="3"/>
        <v>0</v>
      </c>
      <c r="V20" s="225">
        <f t="shared" si="3"/>
        <v>92020</v>
      </c>
      <c r="W20" s="225">
        <f t="shared" si="3"/>
        <v>68129</v>
      </c>
      <c r="X20" s="225">
        <f t="shared" si="3"/>
        <v>68129</v>
      </c>
      <c r="Y20" s="225">
        <f t="shared" si="3"/>
        <v>68129</v>
      </c>
      <c r="Z20" s="225">
        <f t="shared" si="3"/>
        <v>2291081</v>
      </c>
      <c r="AA20" s="225">
        <f t="shared" si="3"/>
        <v>508102</v>
      </c>
      <c r="AB20" s="238">
        <f t="shared" si="3"/>
        <v>365433</v>
      </c>
      <c r="AC20" s="243">
        <f>AC7+AC13+AC14+AC15+AC16</f>
        <v>532</v>
      </c>
      <c r="AD20" s="243">
        <f>AD7+AD13+AD14+AD15+AD16</f>
        <v>25</v>
      </c>
      <c r="AE20" s="243">
        <f>AE7+AE13+AE14+AE15+AE16</f>
        <v>477</v>
      </c>
    </row>
    <row r="21" spans="1:31" ht="21" customHeight="1">
      <c r="A21" s="11" t="s">
        <v>244</v>
      </c>
      <c r="B21" s="12">
        <f>B20-(B22+B25+B23+B24)</f>
        <v>2293733</v>
      </c>
      <c r="C21" s="12">
        <f>C20-(C22+C25+C23+C24)</f>
        <v>2477041</v>
      </c>
      <c r="D21" s="12">
        <f>D20-(D22+D25+D23+D24)</f>
        <v>2480676</v>
      </c>
      <c r="E21" s="12">
        <f>E20-(E22+E23+E25)</f>
        <v>1170236</v>
      </c>
      <c r="F21" s="12">
        <f>F20-(F22+F23+F25)</f>
        <v>1220023</v>
      </c>
      <c r="G21" s="12">
        <v>1184960</v>
      </c>
      <c r="H21" s="12">
        <f>H20-(H22+H23)</f>
        <v>317044</v>
      </c>
      <c r="I21" s="12">
        <f>I20-(I22+I23)</f>
        <v>322883</v>
      </c>
      <c r="J21" s="12">
        <v>310691</v>
      </c>
      <c r="K21" s="12">
        <f>K20-(K22+K23+K25)</f>
        <v>591301</v>
      </c>
      <c r="L21" s="12">
        <f>L20-(L22+L23)</f>
        <v>644981</v>
      </c>
      <c r="M21" s="12">
        <v>538787</v>
      </c>
      <c r="N21" s="12">
        <f aca="true" t="shared" si="4" ref="N21:S21">N20-(N22+N23)</f>
        <v>23889</v>
      </c>
      <c r="O21" s="12">
        <f t="shared" si="4"/>
        <v>31280</v>
      </c>
      <c r="P21" s="12">
        <f t="shared" si="4"/>
        <v>17377</v>
      </c>
      <c r="Q21" s="12">
        <f t="shared" si="4"/>
        <v>123134</v>
      </c>
      <c r="R21" s="12">
        <f t="shared" si="4"/>
        <v>189745</v>
      </c>
      <c r="S21" s="12">
        <f t="shared" si="4"/>
        <v>175751</v>
      </c>
      <c r="T21" s="12"/>
      <c r="U21" s="12"/>
      <c r="V21" s="12">
        <v>92020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237">
        <v>0</v>
      </c>
      <c r="AC21" s="242">
        <f>AC20</f>
        <v>532</v>
      </c>
      <c r="AD21" s="242">
        <f>AD20</f>
        <v>25</v>
      </c>
      <c r="AE21" s="242">
        <f>AE20</f>
        <v>477</v>
      </c>
    </row>
    <row r="22" spans="1:31" ht="18.75" customHeight="1">
      <c r="A22" s="15" t="s">
        <v>246</v>
      </c>
      <c r="B22" s="12">
        <f aca="true" t="shared" si="5" ref="B22:D25">SUM(Z22:Z22)</f>
        <v>2089163</v>
      </c>
      <c r="C22" s="12">
        <f t="shared" si="5"/>
        <v>445186</v>
      </c>
      <c r="D22" s="12">
        <f t="shared" si="5"/>
        <v>365433</v>
      </c>
      <c r="E22" s="13">
        <v>0</v>
      </c>
      <c r="F22" s="13">
        <v>0</v>
      </c>
      <c r="G22" s="13"/>
      <c r="H22" s="13">
        <v>0</v>
      </c>
      <c r="I22" s="13">
        <v>0</v>
      </c>
      <c r="J22" s="13"/>
      <c r="K22" s="13">
        <v>0</v>
      </c>
      <c r="L22" s="13">
        <v>0</v>
      </c>
      <c r="M22" s="13"/>
      <c r="N22" s="13">
        <v>0</v>
      </c>
      <c r="O22" s="13">
        <v>0</v>
      </c>
      <c r="P22" s="13"/>
      <c r="Q22" s="13">
        <v>0</v>
      </c>
      <c r="R22" s="13">
        <v>0</v>
      </c>
      <c r="S22" s="13"/>
      <c r="T22" s="13"/>
      <c r="U22" s="13"/>
      <c r="V22" s="13"/>
      <c r="W22" s="253">
        <v>68129</v>
      </c>
      <c r="X22" s="253">
        <v>68129</v>
      </c>
      <c r="Y22" s="253">
        <v>68129</v>
      </c>
      <c r="Z22" s="12">
        <f>Z20-Z24-Z23-Z25</f>
        <v>2089163</v>
      </c>
      <c r="AA22" s="12">
        <f>AA20-AA24-AA23-AA25</f>
        <v>445186</v>
      </c>
      <c r="AB22" s="237">
        <f>AB20-AB24-AB23-AB25</f>
        <v>365433</v>
      </c>
      <c r="AC22" s="245" t="s">
        <v>219</v>
      </c>
      <c r="AD22" s="245" t="s">
        <v>219</v>
      </c>
      <c r="AE22" s="241"/>
    </row>
    <row r="23" spans="1:31" ht="18.75" customHeight="1">
      <c r="A23" s="11" t="s">
        <v>486</v>
      </c>
      <c r="B23" s="12">
        <f t="shared" si="5"/>
        <v>45627</v>
      </c>
      <c r="C23" s="12">
        <f t="shared" si="5"/>
        <v>1774</v>
      </c>
      <c r="D23" s="12">
        <f t="shared" si="5"/>
        <v>0</v>
      </c>
      <c r="E23" s="13">
        <v>0</v>
      </c>
      <c r="F23" s="13">
        <v>0</v>
      </c>
      <c r="G23" s="13"/>
      <c r="H23" s="13">
        <v>0</v>
      </c>
      <c r="I23" s="13">
        <v>0</v>
      </c>
      <c r="J23" s="13"/>
      <c r="K23" s="13">
        <v>0</v>
      </c>
      <c r="L23" s="13">
        <v>0</v>
      </c>
      <c r="M23" s="13"/>
      <c r="N23" s="13">
        <v>0</v>
      </c>
      <c r="O23" s="13">
        <v>0</v>
      </c>
      <c r="P23" s="13"/>
      <c r="Q23" s="13">
        <v>0</v>
      </c>
      <c r="R23" s="13">
        <v>0</v>
      </c>
      <c r="S23" s="13"/>
      <c r="T23" s="13"/>
      <c r="U23" s="13"/>
      <c r="V23" s="13"/>
      <c r="W23" s="13"/>
      <c r="X23" s="13"/>
      <c r="Y23" s="13"/>
      <c r="Z23" s="12">
        <v>45627</v>
      </c>
      <c r="AA23" s="12">
        <v>1774</v>
      </c>
      <c r="AB23" s="237">
        <v>0</v>
      </c>
      <c r="AC23" s="245" t="s">
        <v>219</v>
      </c>
      <c r="AD23" s="245" t="s">
        <v>219</v>
      </c>
      <c r="AE23" s="241"/>
    </row>
    <row r="24" spans="1:31" ht="18.75" customHeight="1">
      <c r="A24" s="11" t="s">
        <v>487</v>
      </c>
      <c r="B24" s="12">
        <f t="shared" si="5"/>
        <v>129291</v>
      </c>
      <c r="C24" s="12">
        <f t="shared" si="5"/>
        <v>61142</v>
      </c>
      <c r="D24" s="12">
        <f t="shared" si="5"/>
        <v>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2">
        <v>129291</v>
      </c>
      <c r="AA24" s="12">
        <v>61142</v>
      </c>
      <c r="AB24" s="237">
        <v>0</v>
      </c>
      <c r="AC24" s="245"/>
      <c r="AD24" s="245"/>
      <c r="AE24" s="241"/>
    </row>
    <row r="25" spans="1:31" ht="18.75" customHeight="1">
      <c r="A25" s="11" t="s">
        <v>245</v>
      </c>
      <c r="B25" s="12">
        <f t="shared" si="5"/>
        <v>27000</v>
      </c>
      <c r="C25" s="12">
        <f t="shared" si="5"/>
        <v>0</v>
      </c>
      <c r="D25" s="12">
        <f t="shared" si="5"/>
        <v>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2">
        <v>27000</v>
      </c>
      <c r="AA25" s="12">
        <v>0</v>
      </c>
      <c r="AB25" s="237">
        <v>0</v>
      </c>
      <c r="AC25" s="245"/>
      <c r="AD25" s="245"/>
      <c r="AE25" s="241"/>
    </row>
  </sheetData>
  <mergeCells count="14">
    <mergeCell ref="AC5:AE5"/>
    <mergeCell ref="AA1:AD1"/>
    <mergeCell ref="AC4:AD4"/>
    <mergeCell ref="A2:AD2"/>
    <mergeCell ref="A5:A6"/>
    <mergeCell ref="Z5:AB5"/>
    <mergeCell ref="H5:J5"/>
    <mergeCell ref="K5:M5"/>
    <mergeCell ref="T5:V5"/>
    <mergeCell ref="W5:Y5"/>
    <mergeCell ref="N5:P5"/>
    <mergeCell ref="Q5:S5"/>
    <mergeCell ref="B5:D5"/>
    <mergeCell ref="E5:G5"/>
  </mergeCells>
  <printOptions/>
  <pageMargins left="0" right="0" top="0.5118110236220472" bottom="0.7874015748031497" header="0.11811023622047245" footer="0.11811023622047245"/>
  <pageSetup fitToHeight="0" horizontalDpi="300" verticalDpi="300" orientation="landscape" paperSize="9" scale="45" r:id="rId1"/>
  <headerFooter alignWithMargins="0"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20"/>
  <sheetViews>
    <sheetView workbookViewId="0" topLeftCell="A1">
      <pane xSplit="1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9.8515625" style="16" customWidth="1"/>
    <col min="2" max="2" width="10.140625" style="16" customWidth="1"/>
    <col min="3" max="4" width="11.28125" style="16" customWidth="1"/>
    <col min="5" max="5" width="10.28125" style="17" customWidth="1"/>
    <col min="6" max="6" width="9.00390625" style="17" customWidth="1"/>
    <col min="7" max="7" width="11.28125" style="17" bestFit="1" customWidth="1"/>
    <col min="8" max="8" width="14.28125" style="17" bestFit="1" customWidth="1"/>
    <col min="9" max="10" width="8.8515625" style="16" customWidth="1"/>
    <col min="11" max="13" width="12.140625" style="16" customWidth="1"/>
    <col min="14" max="15" width="13.8515625" style="16" bestFit="1" customWidth="1"/>
    <col min="16" max="16" width="13.8515625" style="16" customWidth="1"/>
    <col min="17" max="17" width="10.140625" style="16" customWidth="1"/>
    <col min="18" max="18" width="10.140625" style="16" bestFit="1" customWidth="1"/>
    <col min="19" max="22" width="10.140625" style="16" customWidth="1"/>
    <col min="23" max="23" width="8.140625" style="16" customWidth="1"/>
    <col min="24" max="24" width="10.140625" style="16" bestFit="1" customWidth="1"/>
    <col min="25" max="37" width="8.421875" style="16" customWidth="1"/>
    <col min="38" max="39" width="8.421875" style="16" bestFit="1" customWidth="1"/>
    <col min="40" max="40" width="8.421875" style="16" customWidth="1"/>
    <col min="41" max="41" width="10.421875" style="17" customWidth="1"/>
    <col min="42" max="42" width="10.7109375" style="17" customWidth="1"/>
    <col min="43" max="43" width="10.28125" style="17" bestFit="1" customWidth="1"/>
    <col min="44" max="16384" width="9.00390625" style="17" customWidth="1"/>
  </cols>
  <sheetData>
    <row r="1" spans="1:42" ht="15">
      <c r="A1" s="156" t="s">
        <v>67</v>
      </c>
      <c r="AO1" s="598"/>
      <c r="AP1" s="598"/>
    </row>
    <row r="2" spans="1:42" ht="15">
      <c r="A2" s="599" t="s">
        <v>489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599"/>
      <c r="AL2" s="599"/>
      <c r="AM2" s="599"/>
      <c r="AN2" s="599"/>
      <c r="AO2" s="599"/>
      <c r="AP2" s="599"/>
    </row>
    <row r="3" spans="1:40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</row>
    <row r="4" spans="41:42" ht="15">
      <c r="AO4" s="600" t="s">
        <v>581</v>
      </c>
      <c r="AP4" s="600"/>
    </row>
    <row r="5" spans="1:43" ht="30" customHeight="1">
      <c r="A5" s="597" t="s">
        <v>222</v>
      </c>
      <c r="B5" s="594" t="s">
        <v>247</v>
      </c>
      <c r="C5" s="595"/>
      <c r="D5" s="19"/>
      <c r="E5" s="594" t="s">
        <v>248</v>
      </c>
      <c r="F5" s="595"/>
      <c r="G5" s="19"/>
      <c r="H5" s="591" t="s">
        <v>249</v>
      </c>
      <c r="I5" s="592"/>
      <c r="J5" s="593"/>
      <c r="K5" s="591" t="s">
        <v>250</v>
      </c>
      <c r="L5" s="592"/>
      <c r="M5" s="593"/>
      <c r="N5" s="594" t="s">
        <v>251</v>
      </c>
      <c r="O5" s="595"/>
      <c r="P5" s="596"/>
      <c r="Q5" s="591" t="s">
        <v>252</v>
      </c>
      <c r="R5" s="592"/>
      <c r="S5" s="593"/>
      <c r="T5" s="591" t="s">
        <v>253</v>
      </c>
      <c r="U5" s="592"/>
      <c r="V5" s="20"/>
      <c r="W5" s="591" t="s">
        <v>254</v>
      </c>
      <c r="X5" s="592"/>
      <c r="Y5" s="593"/>
      <c r="Z5" s="591" t="s">
        <v>255</v>
      </c>
      <c r="AA5" s="592"/>
      <c r="AB5" s="592"/>
      <c r="AC5" s="597" t="s">
        <v>800</v>
      </c>
      <c r="AD5" s="597"/>
      <c r="AE5" s="597"/>
      <c r="AF5" s="591" t="s">
        <v>801</v>
      </c>
      <c r="AG5" s="592"/>
      <c r="AH5" s="593"/>
      <c r="AI5" s="591" t="s">
        <v>802</v>
      </c>
      <c r="AJ5" s="592"/>
      <c r="AK5" s="593"/>
      <c r="AL5" s="594" t="s">
        <v>803</v>
      </c>
      <c r="AM5" s="595"/>
      <c r="AN5" s="596"/>
      <c r="AO5" s="597" t="s">
        <v>488</v>
      </c>
      <c r="AP5" s="597"/>
      <c r="AQ5" s="597"/>
    </row>
    <row r="6" spans="1:43" ht="15">
      <c r="A6" s="597"/>
      <c r="B6" s="21" t="s">
        <v>215</v>
      </c>
      <c r="C6" s="21" t="s">
        <v>216</v>
      </c>
      <c r="D6" s="21" t="s">
        <v>256</v>
      </c>
      <c r="E6" s="21" t="s">
        <v>215</v>
      </c>
      <c r="F6" s="21" t="s">
        <v>216</v>
      </c>
      <c r="G6" s="21" t="s">
        <v>256</v>
      </c>
      <c r="H6" s="140" t="s">
        <v>215</v>
      </c>
      <c r="I6" s="140" t="s">
        <v>216</v>
      </c>
      <c r="J6" s="141" t="s">
        <v>256</v>
      </c>
      <c r="K6" s="142" t="s">
        <v>215</v>
      </c>
      <c r="L6" s="140" t="s">
        <v>216</v>
      </c>
      <c r="M6" s="141" t="s">
        <v>256</v>
      </c>
      <c r="N6" s="21" t="s">
        <v>215</v>
      </c>
      <c r="O6" s="21" t="s">
        <v>216</v>
      </c>
      <c r="P6" s="21" t="s">
        <v>256</v>
      </c>
      <c r="Q6" s="21" t="s">
        <v>215</v>
      </c>
      <c r="R6" s="21" t="s">
        <v>216</v>
      </c>
      <c r="S6" s="21" t="s">
        <v>256</v>
      </c>
      <c r="T6" s="21" t="s">
        <v>215</v>
      </c>
      <c r="U6" s="21" t="s">
        <v>216</v>
      </c>
      <c r="V6" s="21" t="s">
        <v>256</v>
      </c>
      <c r="W6" s="21" t="s">
        <v>215</v>
      </c>
      <c r="X6" s="21" t="s">
        <v>216</v>
      </c>
      <c r="Y6" s="21" t="s">
        <v>256</v>
      </c>
      <c r="Z6" s="21" t="s">
        <v>215</v>
      </c>
      <c r="AA6" s="21" t="s">
        <v>216</v>
      </c>
      <c r="AB6" s="21" t="s">
        <v>256</v>
      </c>
      <c r="AC6" s="21" t="s">
        <v>215</v>
      </c>
      <c r="AD6" s="21" t="s">
        <v>216</v>
      </c>
      <c r="AE6" s="21" t="s">
        <v>256</v>
      </c>
      <c r="AF6" s="21" t="s">
        <v>215</v>
      </c>
      <c r="AG6" s="21" t="s">
        <v>216</v>
      </c>
      <c r="AH6" s="21" t="s">
        <v>256</v>
      </c>
      <c r="AI6" s="21" t="s">
        <v>215</v>
      </c>
      <c r="AJ6" s="21" t="s">
        <v>216</v>
      </c>
      <c r="AK6" s="21" t="s">
        <v>256</v>
      </c>
      <c r="AL6" s="21" t="s">
        <v>215</v>
      </c>
      <c r="AM6" s="21" t="s">
        <v>216</v>
      </c>
      <c r="AN6" s="21" t="s">
        <v>256</v>
      </c>
      <c r="AO6" s="21" t="s">
        <v>215</v>
      </c>
      <c r="AP6" s="21" t="s">
        <v>216</v>
      </c>
      <c r="AQ6" s="21" t="s">
        <v>256</v>
      </c>
    </row>
    <row r="7" spans="1:43" ht="24" customHeight="1">
      <c r="A7" s="22" t="s">
        <v>232</v>
      </c>
      <c r="B7" s="23">
        <f>SUM(B8:B12)</f>
        <v>1061102</v>
      </c>
      <c r="C7" s="23">
        <f>SUM(C8:C12)</f>
        <v>1101989</v>
      </c>
      <c r="D7" s="23">
        <f>SUM(D8:D12)</f>
        <v>1061305</v>
      </c>
      <c r="E7" s="23">
        <f aca="true" t="shared" si="0" ref="E7:AQ7">SUM(E8:E12)</f>
        <v>97000</v>
      </c>
      <c r="F7" s="23">
        <f t="shared" si="0"/>
        <v>112964</v>
      </c>
      <c r="G7" s="23">
        <f t="shared" si="0"/>
        <v>111261</v>
      </c>
      <c r="H7" s="23">
        <f t="shared" si="0"/>
        <v>0</v>
      </c>
      <c r="I7" s="23">
        <f t="shared" si="0"/>
        <v>11031</v>
      </c>
      <c r="J7" s="23">
        <f t="shared" si="0"/>
        <v>11435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24436</v>
      </c>
      <c r="O7" s="23">
        <f t="shared" si="0"/>
        <v>24436</v>
      </c>
      <c r="P7" s="23">
        <f t="shared" si="0"/>
        <v>24895</v>
      </c>
      <c r="Q7" s="23">
        <f t="shared" si="0"/>
        <v>939666</v>
      </c>
      <c r="R7" s="23">
        <f t="shared" si="0"/>
        <v>947569</v>
      </c>
      <c r="S7" s="23">
        <f t="shared" si="0"/>
        <v>907725</v>
      </c>
      <c r="T7" s="23">
        <f t="shared" si="0"/>
        <v>0</v>
      </c>
      <c r="U7" s="23">
        <f t="shared" si="0"/>
        <v>1966</v>
      </c>
      <c r="V7" s="23">
        <f t="shared" si="0"/>
        <v>1966</v>
      </c>
      <c r="W7" s="23">
        <f t="shared" si="0"/>
        <v>0</v>
      </c>
      <c r="X7" s="23">
        <f t="shared" si="0"/>
        <v>3883</v>
      </c>
      <c r="Y7" s="23">
        <f t="shared" si="0"/>
        <v>3883</v>
      </c>
      <c r="Z7" s="23">
        <f t="shared" si="0"/>
        <v>0</v>
      </c>
      <c r="AA7" s="23">
        <f t="shared" si="0"/>
        <v>0</v>
      </c>
      <c r="AB7" s="23">
        <f t="shared" si="0"/>
        <v>0</v>
      </c>
      <c r="AC7" s="23">
        <f t="shared" si="0"/>
        <v>0</v>
      </c>
      <c r="AD7" s="23">
        <f t="shared" si="0"/>
        <v>0</v>
      </c>
      <c r="AE7" s="23">
        <f t="shared" si="0"/>
        <v>0</v>
      </c>
      <c r="AF7" s="23">
        <f t="shared" si="0"/>
        <v>0</v>
      </c>
      <c r="AG7" s="23">
        <f t="shared" si="0"/>
        <v>0</v>
      </c>
      <c r="AH7" s="23">
        <f t="shared" si="0"/>
        <v>0</v>
      </c>
      <c r="AI7" s="23">
        <f t="shared" si="0"/>
        <v>0</v>
      </c>
      <c r="AJ7" s="23">
        <f t="shared" si="0"/>
        <v>0</v>
      </c>
      <c r="AK7" s="23">
        <f t="shared" si="0"/>
        <v>0</v>
      </c>
      <c r="AL7" s="23">
        <f t="shared" si="0"/>
        <v>0</v>
      </c>
      <c r="AM7" s="23">
        <f t="shared" si="0"/>
        <v>0</v>
      </c>
      <c r="AN7" s="23">
        <f t="shared" si="0"/>
        <v>0</v>
      </c>
      <c r="AO7" s="23">
        <f t="shared" si="0"/>
        <v>0</v>
      </c>
      <c r="AP7" s="23">
        <f t="shared" si="0"/>
        <v>140</v>
      </c>
      <c r="AQ7" s="23">
        <f t="shared" si="0"/>
        <v>140</v>
      </c>
    </row>
    <row r="8" spans="1:43" s="251" customFormat="1" ht="32.25" customHeight="1">
      <c r="A8" s="246" t="s">
        <v>233</v>
      </c>
      <c r="B8" s="247">
        <f>E8+H8+K8+N8+Q8+T8+W8+Z8+AO8</f>
        <v>198401</v>
      </c>
      <c r="C8" s="247">
        <f>F8+I8+L8+O8+R8+U8+X8+AA8+AP8</f>
        <v>209199</v>
      </c>
      <c r="D8" s="247">
        <f>G8+J8+M8+P8+S8+V8+Y8+AB8+AQ8</f>
        <v>203760</v>
      </c>
      <c r="E8" s="247">
        <v>10517</v>
      </c>
      <c r="F8" s="247">
        <v>14894</v>
      </c>
      <c r="G8" s="247">
        <v>14894</v>
      </c>
      <c r="H8" s="248">
        <v>0</v>
      </c>
      <c r="I8" s="248">
        <v>0</v>
      </c>
      <c r="J8" s="248"/>
      <c r="K8" s="248"/>
      <c r="L8" s="248"/>
      <c r="M8" s="248"/>
      <c r="N8" s="248"/>
      <c r="O8" s="248"/>
      <c r="P8" s="248"/>
      <c r="Q8" s="248">
        <v>187884</v>
      </c>
      <c r="R8" s="248">
        <v>193916</v>
      </c>
      <c r="S8" s="248">
        <v>188477</v>
      </c>
      <c r="T8" s="248"/>
      <c r="U8" s="248"/>
      <c r="V8" s="248"/>
      <c r="W8" s="248">
        <v>0</v>
      </c>
      <c r="X8" s="248">
        <v>389</v>
      </c>
      <c r="Y8" s="248">
        <v>389</v>
      </c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50"/>
    </row>
    <row r="9" spans="1:43" s="251" customFormat="1" ht="32.25" customHeight="1">
      <c r="A9" s="246" t="s">
        <v>234</v>
      </c>
      <c r="B9" s="247">
        <f aca="true" t="shared" si="1" ref="B9:B14">SUM(E9+H9+N9+Q9+W9+AL9+AO9)</f>
        <v>230388</v>
      </c>
      <c r="C9" s="247">
        <f aca="true" t="shared" si="2" ref="C9:D13">F9+I9+L9+O9+R9+U9+X9+AA9+AP9</f>
        <v>244982</v>
      </c>
      <c r="D9" s="247">
        <f t="shared" si="2"/>
        <v>230000</v>
      </c>
      <c r="E9" s="247">
        <v>6865</v>
      </c>
      <c r="F9" s="247">
        <v>9382</v>
      </c>
      <c r="G9" s="247">
        <v>9351</v>
      </c>
      <c r="H9" s="248">
        <v>0</v>
      </c>
      <c r="I9" s="248">
        <v>0</v>
      </c>
      <c r="J9" s="248">
        <v>30</v>
      </c>
      <c r="K9" s="248"/>
      <c r="L9" s="248"/>
      <c r="M9" s="248"/>
      <c r="N9" s="248"/>
      <c r="O9" s="248"/>
      <c r="P9" s="248"/>
      <c r="Q9" s="248">
        <v>223523</v>
      </c>
      <c r="R9" s="248">
        <v>234451</v>
      </c>
      <c r="S9" s="248">
        <v>219470</v>
      </c>
      <c r="T9" s="248">
        <v>0</v>
      </c>
      <c r="U9" s="248">
        <v>116</v>
      </c>
      <c r="V9" s="248">
        <v>116</v>
      </c>
      <c r="W9" s="248">
        <v>0</v>
      </c>
      <c r="X9" s="248">
        <v>1033</v>
      </c>
      <c r="Y9" s="248">
        <v>1033</v>
      </c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50"/>
    </row>
    <row r="10" spans="1:43" s="251" customFormat="1" ht="32.25" customHeight="1">
      <c r="A10" s="246" t="s">
        <v>235</v>
      </c>
      <c r="B10" s="247">
        <f t="shared" si="1"/>
        <v>159271</v>
      </c>
      <c r="C10" s="247">
        <f t="shared" si="2"/>
        <v>165024</v>
      </c>
      <c r="D10" s="247">
        <f t="shared" si="2"/>
        <v>155325</v>
      </c>
      <c r="E10" s="247">
        <v>1087</v>
      </c>
      <c r="F10" s="247">
        <v>1087</v>
      </c>
      <c r="G10" s="247">
        <v>1002</v>
      </c>
      <c r="H10" s="248">
        <v>0</v>
      </c>
      <c r="I10" s="248">
        <v>0</v>
      </c>
      <c r="J10" s="248">
        <v>110</v>
      </c>
      <c r="K10" s="248"/>
      <c r="L10" s="248"/>
      <c r="M10" s="248"/>
      <c r="N10" s="248"/>
      <c r="O10" s="248"/>
      <c r="P10" s="248"/>
      <c r="Q10" s="248">
        <v>158184</v>
      </c>
      <c r="R10" s="248">
        <v>163408</v>
      </c>
      <c r="S10" s="248">
        <v>153684</v>
      </c>
      <c r="T10" s="248"/>
      <c r="U10" s="248"/>
      <c r="V10" s="248"/>
      <c r="W10" s="248">
        <v>0</v>
      </c>
      <c r="X10" s="248">
        <v>389</v>
      </c>
      <c r="Y10" s="248">
        <v>389</v>
      </c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>
        <v>140</v>
      </c>
      <c r="AQ10" s="248">
        <v>140</v>
      </c>
    </row>
    <row r="11" spans="1:43" s="251" customFormat="1" ht="32.25" customHeight="1">
      <c r="A11" s="246" t="s">
        <v>236</v>
      </c>
      <c r="B11" s="247">
        <f t="shared" si="1"/>
        <v>60392</v>
      </c>
      <c r="C11" s="247">
        <f t="shared" si="2"/>
        <v>61172</v>
      </c>
      <c r="D11" s="247">
        <f t="shared" si="2"/>
        <v>60680</v>
      </c>
      <c r="E11" s="247">
        <v>14125</v>
      </c>
      <c r="F11" s="247">
        <v>14125</v>
      </c>
      <c r="G11" s="247">
        <v>12594</v>
      </c>
      <c r="H11" s="248">
        <v>0</v>
      </c>
      <c r="I11" s="248">
        <v>0</v>
      </c>
      <c r="J11" s="248">
        <v>180</v>
      </c>
      <c r="K11" s="248"/>
      <c r="L11" s="248"/>
      <c r="M11" s="248"/>
      <c r="N11" s="248"/>
      <c r="O11" s="248"/>
      <c r="P11" s="248"/>
      <c r="Q11" s="248">
        <v>46267</v>
      </c>
      <c r="R11" s="248">
        <v>45185</v>
      </c>
      <c r="S11" s="248">
        <v>46044</v>
      </c>
      <c r="T11" s="248">
        <v>0</v>
      </c>
      <c r="U11" s="248">
        <v>1850</v>
      </c>
      <c r="V11" s="248">
        <v>1850</v>
      </c>
      <c r="W11" s="248">
        <v>0</v>
      </c>
      <c r="X11" s="248">
        <v>12</v>
      </c>
      <c r="Y11" s="248">
        <v>12</v>
      </c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</row>
    <row r="12" spans="1:43" s="251" customFormat="1" ht="32.25" customHeight="1">
      <c r="A12" s="246" t="s">
        <v>237</v>
      </c>
      <c r="B12" s="247">
        <f t="shared" si="1"/>
        <v>412650</v>
      </c>
      <c r="C12" s="247">
        <f t="shared" si="2"/>
        <v>421612</v>
      </c>
      <c r="D12" s="247">
        <f t="shared" si="2"/>
        <v>411540</v>
      </c>
      <c r="E12" s="247">
        <v>64406</v>
      </c>
      <c r="F12" s="247">
        <v>73476</v>
      </c>
      <c r="G12" s="247">
        <v>73420</v>
      </c>
      <c r="H12" s="248">
        <v>0</v>
      </c>
      <c r="I12" s="248">
        <v>11031</v>
      </c>
      <c r="J12" s="248">
        <v>11115</v>
      </c>
      <c r="K12" s="248"/>
      <c r="L12" s="248"/>
      <c r="M12" s="248"/>
      <c r="N12" s="248">
        <v>24436</v>
      </c>
      <c r="O12" s="248">
        <v>24436</v>
      </c>
      <c r="P12" s="248">
        <v>24895</v>
      </c>
      <c r="Q12" s="247">
        <v>323808</v>
      </c>
      <c r="R12" s="247">
        <v>310609</v>
      </c>
      <c r="S12" s="247">
        <v>300050</v>
      </c>
      <c r="T12" s="247"/>
      <c r="U12" s="247"/>
      <c r="V12" s="247"/>
      <c r="W12" s="248">
        <v>0</v>
      </c>
      <c r="X12" s="248">
        <v>2060</v>
      </c>
      <c r="Y12" s="248">
        <v>2060</v>
      </c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9"/>
      <c r="AM12" s="249"/>
      <c r="AN12" s="249"/>
      <c r="AO12" s="249"/>
      <c r="AP12" s="248"/>
      <c r="AQ12" s="250"/>
    </row>
    <row r="13" spans="1:43" s="232" customFormat="1" ht="32.25" customHeight="1">
      <c r="A13" s="227" t="s">
        <v>238</v>
      </c>
      <c r="B13" s="228">
        <f t="shared" si="1"/>
        <v>207134</v>
      </c>
      <c r="C13" s="228">
        <f t="shared" si="2"/>
        <v>264711</v>
      </c>
      <c r="D13" s="228">
        <f t="shared" si="2"/>
        <v>264287</v>
      </c>
      <c r="E13" s="228">
        <v>2000</v>
      </c>
      <c r="F13" s="228">
        <v>2678</v>
      </c>
      <c r="G13" s="228">
        <v>2678</v>
      </c>
      <c r="H13" s="228">
        <v>0</v>
      </c>
      <c r="I13" s="228">
        <v>22254</v>
      </c>
      <c r="J13" s="228">
        <v>22254</v>
      </c>
      <c r="K13" s="230"/>
      <c r="L13" s="230">
        <v>16874</v>
      </c>
      <c r="M13" s="230">
        <v>16874</v>
      </c>
      <c r="N13" s="229"/>
      <c r="O13" s="229"/>
      <c r="P13" s="229"/>
      <c r="Q13" s="228">
        <v>205134</v>
      </c>
      <c r="R13" s="228">
        <v>216933</v>
      </c>
      <c r="S13" s="228">
        <v>216509</v>
      </c>
      <c r="T13" s="228">
        <v>0</v>
      </c>
      <c r="U13" s="228">
        <v>232</v>
      </c>
      <c r="V13" s="228">
        <v>232</v>
      </c>
      <c r="W13" s="230">
        <v>0</v>
      </c>
      <c r="X13" s="230">
        <v>4878</v>
      </c>
      <c r="Y13" s="230">
        <v>4878</v>
      </c>
      <c r="Z13" s="230">
        <v>0</v>
      </c>
      <c r="AA13" s="228">
        <v>862</v>
      </c>
      <c r="AB13" s="228">
        <v>862</v>
      </c>
      <c r="AC13" s="228"/>
      <c r="AD13" s="228"/>
      <c r="AE13" s="228"/>
      <c r="AF13" s="228"/>
      <c r="AG13" s="228"/>
      <c r="AH13" s="228"/>
      <c r="AI13" s="228"/>
      <c r="AJ13" s="228"/>
      <c r="AK13" s="228"/>
      <c r="AL13" s="229"/>
      <c r="AM13" s="229"/>
      <c r="AN13" s="229"/>
      <c r="AO13" s="229"/>
      <c r="AP13" s="229"/>
      <c r="AQ13" s="231"/>
    </row>
    <row r="14" spans="1:43" s="232" customFormat="1" ht="32.25" customHeight="1">
      <c r="A14" s="227" t="s">
        <v>239</v>
      </c>
      <c r="B14" s="228">
        <f t="shared" si="1"/>
        <v>246924</v>
      </c>
      <c r="C14" s="228">
        <f>SUM(+U14+AA14+F14+I14+O14+R14+X14+AM14+AP14+L14)</f>
        <v>290224</v>
      </c>
      <c r="D14" s="228">
        <f>SUM(+V14+AB14+G14+J14+P14+S14+Y14+AN14+AQ14+M14)</f>
        <v>289178</v>
      </c>
      <c r="E14" s="228">
        <v>0</v>
      </c>
      <c r="F14" s="228">
        <v>436</v>
      </c>
      <c r="G14" s="228">
        <v>437</v>
      </c>
      <c r="H14" s="229"/>
      <c r="I14" s="228">
        <v>35972</v>
      </c>
      <c r="J14" s="228">
        <v>35972</v>
      </c>
      <c r="K14" s="228"/>
      <c r="L14" s="228">
        <v>650</v>
      </c>
      <c r="M14" s="228">
        <v>650</v>
      </c>
      <c r="N14" s="228"/>
      <c r="O14" s="228"/>
      <c r="P14" s="228"/>
      <c r="Q14" s="228">
        <v>227924</v>
      </c>
      <c r="R14" s="228">
        <v>228965</v>
      </c>
      <c r="S14" s="228">
        <v>227918</v>
      </c>
      <c r="T14" s="228"/>
      <c r="U14" s="228"/>
      <c r="V14" s="228"/>
      <c r="W14" s="230">
        <v>19000</v>
      </c>
      <c r="X14" s="230">
        <v>23101</v>
      </c>
      <c r="Y14" s="230">
        <v>23101</v>
      </c>
      <c r="Z14" s="230">
        <v>0</v>
      </c>
      <c r="AA14" s="228">
        <v>1100</v>
      </c>
      <c r="AB14" s="228">
        <v>1100</v>
      </c>
      <c r="AC14" s="228"/>
      <c r="AD14" s="228"/>
      <c r="AE14" s="228"/>
      <c r="AF14" s="228"/>
      <c r="AG14" s="228"/>
      <c r="AH14" s="228"/>
      <c r="AI14" s="228"/>
      <c r="AJ14" s="228"/>
      <c r="AK14" s="228"/>
      <c r="AL14" s="229"/>
      <c r="AM14" s="229"/>
      <c r="AN14" s="229"/>
      <c r="AO14" s="229"/>
      <c r="AP14" s="229"/>
      <c r="AQ14" s="231"/>
    </row>
    <row r="15" spans="1:43" s="232" customFormat="1" ht="32.25" customHeight="1">
      <c r="A15" s="227" t="s">
        <v>240</v>
      </c>
      <c r="B15" s="228">
        <f>SUM(E15+H15+N15+Q15+W15+AL15+AO15+K15)</f>
        <v>1640339</v>
      </c>
      <c r="C15" s="228">
        <f>SUM(+U15+AA15+F15+I15+O15+R15+X15+AM15+AP15+L15)</f>
        <v>203788</v>
      </c>
      <c r="D15" s="228">
        <f>SUM(+V15+AB15+G15+J15+P15+S15+Y15+AN15+AQ15+M15)</f>
        <v>203788</v>
      </c>
      <c r="E15" s="228">
        <v>100</v>
      </c>
      <c r="F15" s="228">
        <v>4790</v>
      </c>
      <c r="G15" s="228">
        <v>4790</v>
      </c>
      <c r="H15" s="230">
        <v>34760</v>
      </c>
      <c r="I15" s="230">
        <v>29701</v>
      </c>
      <c r="J15" s="230">
        <v>29701</v>
      </c>
      <c r="K15" s="230">
        <v>1497153</v>
      </c>
      <c r="L15" s="230">
        <v>132301</v>
      </c>
      <c r="M15" s="230">
        <v>132301</v>
      </c>
      <c r="N15" s="229"/>
      <c r="O15" s="229"/>
      <c r="P15" s="229"/>
      <c r="Q15" s="229"/>
      <c r="R15" s="229"/>
      <c r="S15" s="229"/>
      <c r="T15" s="229"/>
      <c r="U15" s="229"/>
      <c r="V15" s="229"/>
      <c r="W15" s="228">
        <v>5560</v>
      </c>
      <c r="X15" s="228">
        <v>4175</v>
      </c>
      <c r="Y15" s="228">
        <v>4175</v>
      </c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>
        <v>102766</v>
      </c>
      <c r="AP15" s="228">
        <v>32821</v>
      </c>
      <c r="AQ15" s="228">
        <v>32821</v>
      </c>
    </row>
    <row r="16" spans="1:43" s="26" customFormat="1" ht="32.25" customHeight="1">
      <c r="A16" s="22" t="s">
        <v>798</v>
      </c>
      <c r="B16" s="23">
        <f>B17+B19</f>
        <v>1429315</v>
      </c>
      <c r="C16" s="23">
        <f>C17+C19</f>
        <v>1124431</v>
      </c>
      <c r="D16" s="23">
        <f>D17+D19</f>
        <v>1090227</v>
      </c>
      <c r="E16" s="23">
        <f>E17+E19</f>
        <v>24332</v>
      </c>
      <c r="F16" s="23">
        <f aca="true" t="shared" si="3" ref="F16:AQ16">F17+F19</f>
        <v>26832</v>
      </c>
      <c r="G16" s="23">
        <f t="shared" si="3"/>
        <v>32909</v>
      </c>
      <c r="H16" s="23">
        <f t="shared" si="3"/>
        <v>55345</v>
      </c>
      <c r="I16" s="23">
        <f t="shared" si="3"/>
        <v>72415</v>
      </c>
      <c r="J16" s="23">
        <f t="shared" si="3"/>
        <v>77612</v>
      </c>
      <c r="K16" s="23">
        <f t="shared" si="3"/>
        <v>209272</v>
      </c>
      <c r="L16" s="23">
        <f t="shared" si="3"/>
        <v>86378</v>
      </c>
      <c r="M16" s="23">
        <f t="shared" si="3"/>
        <v>86378</v>
      </c>
      <c r="N16" s="23">
        <f t="shared" si="3"/>
        <v>0</v>
      </c>
      <c r="O16" s="23">
        <f t="shared" si="3"/>
        <v>0</v>
      </c>
      <c r="P16" s="23">
        <f t="shared" si="3"/>
        <v>0</v>
      </c>
      <c r="Q16" s="23">
        <f t="shared" si="3"/>
        <v>369622</v>
      </c>
      <c r="R16" s="23">
        <f t="shared" si="3"/>
        <v>506018</v>
      </c>
      <c r="S16" s="23">
        <f t="shared" si="3"/>
        <v>523878</v>
      </c>
      <c r="T16" s="23">
        <f t="shared" si="3"/>
        <v>74063</v>
      </c>
      <c r="U16" s="23">
        <f t="shared" si="3"/>
        <v>89392</v>
      </c>
      <c r="V16" s="23">
        <f t="shared" si="3"/>
        <v>85765</v>
      </c>
      <c r="W16" s="23">
        <f t="shared" si="3"/>
        <v>7713</v>
      </c>
      <c r="X16" s="23">
        <f t="shared" si="3"/>
        <v>11887</v>
      </c>
      <c r="Y16" s="23">
        <f t="shared" si="3"/>
        <v>8119</v>
      </c>
      <c r="Z16" s="23">
        <f t="shared" si="3"/>
        <v>0</v>
      </c>
      <c r="AA16" s="23">
        <f t="shared" si="3"/>
        <v>18546</v>
      </c>
      <c r="AB16" s="23">
        <f t="shared" si="3"/>
        <v>17093</v>
      </c>
      <c r="AC16" s="23">
        <f aca="true" t="shared" si="4" ref="AC16:AK16">AC17+AC19</f>
        <v>400</v>
      </c>
      <c r="AD16" s="23">
        <f t="shared" si="4"/>
        <v>0</v>
      </c>
      <c r="AE16" s="23">
        <f t="shared" si="4"/>
        <v>400</v>
      </c>
      <c r="AF16" s="23">
        <f t="shared" si="4"/>
        <v>15000</v>
      </c>
      <c r="AG16" s="23">
        <f t="shared" si="4"/>
        <v>9246</v>
      </c>
      <c r="AH16" s="23">
        <f t="shared" si="4"/>
        <v>9246</v>
      </c>
      <c r="AI16" s="23">
        <f t="shared" si="4"/>
        <v>188725</v>
      </c>
      <c r="AJ16" s="23">
        <f t="shared" si="4"/>
        <v>88725</v>
      </c>
      <c r="AK16" s="23">
        <f t="shared" si="4"/>
        <v>80945</v>
      </c>
      <c r="AL16" s="23">
        <f t="shared" si="3"/>
        <v>285239</v>
      </c>
      <c r="AM16" s="23">
        <f t="shared" si="3"/>
        <v>119768</v>
      </c>
      <c r="AN16" s="23">
        <f t="shared" si="3"/>
        <v>84084</v>
      </c>
      <c r="AO16" s="23">
        <f t="shared" si="3"/>
        <v>199604</v>
      </c>
      <c r="AP16" s="23">
        <f t="shared" si="3"/>
        <v>95224</v>
      </c>
      <c r="AQ16" s="23">
        <f t="shared" si="3"/>
        <v>83798</v>
      </c>
    </row>
    <row r="17" spans="1:43" ht="15">
      <c r="A17" s="24" t="s">
        <v>257</v>
      </c>
      <c r="B17" s="247">
        <f>SUM(E17+H17+N17+Q17+W17+AL17+AO17+K17+T17+Z17+AC17+AF17+AI17)</f>
        <v>1404680</v>
      </c>
      <c r="C17" s="247">
        <f>SUM(F17+I17+O17+R17+X17+AM17+AP17+L17+U17+AA17+AD17+AG17+AJ17)</f>
        <v>1070814</v>
      </c>
      <c r="D17" s="247">
        <f>SUM(G17+J17+P17+S17+Y17+AN17+AQ17+M17+V17+AB17+AE17+AH17+AK17)</f>
        <v>1041499</v>
      </c>
      <c r="E17" s="247">
        <v>24332</v>
      </c>
      <c r="F17" s="247">
        <v>26832</v>
      </c>
      <c r="G17" s="247">
        <v>32909</v>
      </c>
      <c r="H17" s="247">
        <v>30710</v>
      </c>
      <c r="I17" s="247">
        <v>47780</v>
      </c>
      <c r="J17" s="247">
        <v>57111</v>
      </c>
      <c r="K17" s="247">
        <v>209272</v>
      </c>
      <c r="L17" s="247">
        <v>86378</v>
      </c>
      <c r="M17" s="247">
        <v>86378</v>
      </c>
      <c r="N17" s="25"/>
      <c r="O17" s="25"/>
      <c r="P17" s="25"/>
      <c r="Q17" s="247">
        <v>369622</v>
      </c>
      <c r="R17" s="247">
        <v>477036</v>
      </c>
      <c r="S17" s="247">
        <v>495651</v>
      </c>
      <c r="T17" s="247">
        <v>74063</v>
      </c>
      <c r="U17" s="247">
        <v>89392</v>
      </c>
      <c r="V17" s="247">
        <v>85765</v>
      </c>
      <c r="W17" s="247">
        <v>7713</v>
      </c>
      <c r="X17" s="247">
        <v>11887</v>
      </c>
      <c r="Y17" s="247">
        <v>8119</v>
      </c>
      <c r="Z17" s="247">
        <v>0</v>
      </c>
      <c r="AA17" s="247">
        <v>18546</v>
      </c>
      <c r="AB17" s="247">
        <v>17093</v>
      </c>
      <c r="AC17" s="247">
        <v>400</v>
      </c>
      <c r="AD17" s="247">
        <v>0</v>
      </c>
      <c r="AE17" s="247">
        <v>400</v>
      </c>
      <c r="AF17" s="247">
        <v>15000</v>
      </c>
      <c r="AG17" s="247">
        <v>9246</v>
      </c>
      <c r="AH17" s="247">
        <v>9246</v>
      </c>
      <c r="AI17" s="25">
        <v>188725</v>
      </c>
      <c r="AJ17" s="25">
        <v>88725</v>
      </c>
      <c r="AK17" s="25">
        <v>80945</v>
      </c>
      <c r="AL17" s="247">
        <v>285239</v>
      </c>
      <c r="AM17" s="247">
        <v>119768</v>
      </c>
      <c r="AN17" s="247">
        <v>84084</v>
      </c>
      <c r="AO17" s="25">
        <v>199604</v>
      </c>
      <c r="AP17" s="25">
        <v>95224</v>
      </c>
      <c r="AQ17" s="25">
        <v>83798</v>
      </c>
    </row>
    <row r="18" spans="1:43" s="251" customFormat="1" ht="27">
      <c r="A18" s="348" t="s">
        <v>799</v>
      </c>
      <c r="B18" s="247">
        <f>SUM(E18+H18+N18+Q18+W18+AL18+AO18+K18)</f>
        <v>310</v>
      </c>
      <c r="C18" s="247">
        <f>F18+I18+L18+O18+R18+U18+X18+AA18+AM18+AP18</f>
        <v>323</v>
      </c>
      <c r="D18" s="247">
        <f>G18+J18+M18+P18+S18+V18+Y18+AB18+AN18+AQ18</f>
        <v>326</v>
      </c>
      <c r="E18" s="247">
        <v>0</v>
      </c>
      <c r="F18" s="247">
        <v>0</v>
      </c>
      <c r="G18" s="247">
        <v>6</v>
      </c>
      <c r="H18" s="247">
        <v>310</v>
      </c>
      <c r="I18" s="247">
        <v>310</v>
      </c>
      <c r="J18" s="247">
        <v>310</v>
      </c>
      <c r="K18" s="247"/>
      <c r="L18" s="247"/>
      <c r="M18" s="247"/>
      <c r="N18" s="229"/>
      <c r="O18" s="229"/>
      <c r="P18" s="229"/>
      <c r="Q18" s="247">
        <v>0</v>
      </c>
      <c r="R18" s="247">
        <v>0</v>
      </c>
      <c r="S18" s="247">
        <v>0</v>
      </c>
      <c r="T18" s="247"/>
      <c r="U18" s="247"/>
      <c r="V18" s="247"/>
      <c r="W18" s="229"/>
      <c r="X18" s="247">
        <v>13</v>
      </c>
      <c r="Y18" s="247">
        <v>10</v>
      </c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50"/>
    </row>
    <row r="19" spans="1:43" s="251" customFormat="1" ht="15">
      <c r="A19" s="246" t="s">
        <v>242</v>
      </c>
      <c r="B19" s="247">
        <f>SUM(E19+H19+N19+Q19+W19+AL19+AO19+K19)</f>
        <v>24635</v>
      </c>
      <c r="C19" s="247">
        <f>F19+I19+L19+O19+R19+U19+X19+AA19+AM19+AP19</f>
        <v>53617</v>
      </c>
      <c r="D19" s="247">
        <f>G19+J19+M19+P19+S19+V19+Y19+AB19+AN19+AQ19</f>
        <v>48728</v>
      </c>
      <c r="E19" s="229"/>
      <c r="F19" s="229"/>
      <c r="G19" s="229"/>
      <c r="H19" s="247">
        <v>24635</v>
      </c>
      <c r="I19" s="247">
        <v>24635</v>
      </c>
      <c r="J19" s="247">
        <v>20501</v>
      </c>
      <c r="K19" s="247"/>
      <c r="L19" s="247"/>
      <c r="M19" s="247"/>
      <c r="N19" s="229"/>
      <c r="O19" s="229"/>
      <c r="P19" s="229"/>
      <c r="Q19" s="247"/>
      <c r="R19" s="247">
        <v>28982</v>
      </c>
      <c r="S19" s="247">
        <v>28227</v>
      </c>
      <c r="T19" s="247"/>
      <c r="U19" s="247"/>
      <c r="V19" s="247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47"/>
      <c r="AP19" s="247"/>
      <c r="AQ19" s="250"/>
    </row>
    <row r="20" spans="1:43" ht="32.25" customHeight="1">
      <c r="A20" s="27" t="s">
        <v>243</v>
      </c>
      <c r="B20" s="28">
        <f>SUM(B14:B16,B13:B13,B7)</f>
        <v>4584814</v>
      </c>
      <c r="C20" s="28">
        <f aca="true" t="shared" si="5" ref="C20:J20">SUM(C14:C16,C13:C13,C7)</f>
        <v>2985143</v>
      </c>
      <c r="D20" s="28">
        <f t="shared" si="5"/>
        <v>2908785</v>
      </c>
      <c r="E20" s="28">
        <f t="shared" si="5"/>
        <v>123432</v>
      </c>
      <c r="F20" s="28">
        <f t="shared" si="5"/>
        <v>147700</v>
      </c>
      <c r="G20" s="28">
        <f t="shared" si="5"/>
        <v>152075</v>
      </c>
      <c r="H20" s="143">
        <f t="shared" si="5"/>
        <v>90105</v>
      </c>
      <c r="I20" s="143">
        <f t="shared" si="5"/>
        <v>171373</v>
      </c>
      <c r="J20" s="143">
        <f t="shared" si="5"/>
        <v>176974</v>
      </c>
      <c r="K20" s="144">
        <f>SUM(K7,K13,K14,K15,K16)</f>
        <v>1706425</v>
      </c>
      <c r="L20" s="143">
        <f>SUM(L7,L13,L14,L15,L16)</f>
        <v>236203</v>
      </c>
      <c r="M20" s="143">
        <f>SUM(M7,M13,M14,M15,M16)</f>
        <v>236203</v>
      </c>
      <c r="N20" s="28">
        <f aca="true" t="shared" si="6" ref="N20:AQ20">SUM(N14:N16,N13:N13,N7)</f>
        <v>24436</v>
      </c>
      <c r="O20" s="28">
        <f t="shared" si="6"/>
        <v>24436</v>
      </c>
      <c r="P20" s="28">
        <f t="shared" si="6"/>
        <v>24895</v>
      </c>
      <c r="Q20" s="28">
        <f t="shared" si="6"/>
        <v>1742346</v>
      </c>
      <c r="R20" s="28">
        <f t="shared" si="6"/>
        <v>1899485</v>
      </c>
      <c r="S20" s="28">
        <f t="shared" si="6"/>
        <v>1876030</v>
      </c>
      <c r="T20" s="28">
        <f t="shared" si="6"/>
        <v>74063</v>
      </c>
      <c r="U20" s="28">
        <f t="shared" si="6"/>
        <v>91590</v>
      </c>
      <c r="V20" s="28">
        <f t="shared" si="6"/>
        <v>87963</v>
      </c>
      <c r="W20" s="28">
        <f t="shared" si="6"/>
        <v>32273</v>
      </c>
      <c r="X20" s="28">
        <f t="shared" si="6"/>
        <v>47924</v>
      </c>
      <c r="Y20" s="28">
        <f t="shared" si="6"/>
        <v>44156</v>
      </c>
      <c r="Z20" s="28">
        <f t="shared" si="6"/>
        <v>0</v>
      </c>
      <c r="AA20" s="28">
        <f t="shared" si="6"/>
        <v>20508</v>
      </c>
      <c r="AB20" s="28">
        <f t="shared" si="6"/>
        <v>19055</v>
      </c>
      <c r="AC20" s="28">
        <f t="shared" si="6"/>
        <v>400</v>
      </c>
      <c r="AD20" s="28">
        <f t="shared" si="6"/>
        <v>0</v>
      </c>
      <c r="AE20" s="28">
        <f t="shared" si="6"/>
        <v>400</v>
      </c>
      <c r="AF20" s="28">
        <f t="shared" si="6"/>
        <v>15000</v>
      </c>
      <c r="AG20" s="28">
        <f t="shared" si="6"/>
        <v>9246</v>
      </c>
      <c r="AH20" s="28">
        <f t="shared" si="6"/>
        <v>9246</v>
      </c>
      <c r="AI20" s="28">
        <f t="shared" si="6"/>
        <v>188725</v>
      </c>
      <c r="AJ20" s="28">
        <f t="shared" si="6"/>
        <v>88725</v>
      </c>
      <c r="AK20" s="28">
        <f t="shared" si="6"/>
        <v>80945</v>
      </c>
      <c r="AL20" s="28">
        <f t="shared" si="6"/>
        <v>285239</v>
      </c>
      <c r="AM20" s="28">
        <f t="shared" si="6"/>
        <v>119768</v>
      </c>
      <c r="AN20" s="28">
        <f t="shared" si="6"/>
        <v>84084</v>
      </c>
      <c r="AO20" s="28">
        <f t="shared" si="6"/>
        <v>302370</v>
      </c>
      <c r="AP20" s="28">
        <f t="shared" si="6"/>
        <v>128185</v>
      </c>
      <c r="AQ20" s="28">
        <f t="shared" si="6"/>
        <v>116759</v>
      </c>
    </row>
  </sheetData>
  <mergeCells count="18">
    <mergeCell ref="B5:C5"/>
    <mergeCell ref="E5:F5"/>
    <mergeCell ref="T5:U5"/>
    <mergeCell ref="AO1:AP1"/>
    <mergeCell ref="A2:AP2"/>
    <mergeCell ref="AO4:AP4"/>
    <mergeCell ref="A5:A6"/>
    <mergeCell ref="H5:J5"/>
    <mergeCell ref="AO5:AQ5"/>
    <mergeCell ref="K5:M5"/>
    <mergeCell ref="W5:Y5"/>
    <mergeCell ref="Z5:AB5"/>
    <mergeCell ref="AL5:AN5"/>
    <mergeCell ref="N5:P5"/>
    <mergeCell ref="Q5:S5"/>
    <mergeCell ref="AC5:AE5"/>
    <mergeCell ref="AF5:AH5"/>
    <mergeCell ref="AI5:AK5"/>
  </mergeCells>
  <printOptions/>
  <pageMargins left="0" right="0" top="0.5118110236220472" bottom="0.7874015748031497" header="0.11811023622047245" footer="0.11811023622047245"/>
  <pageSetup fitToHeight="0" horizontalDpi="300" verticalDpi="300" orientation="landscape" paperSize="8" scale="45" r:id="rId1"/>
  <headerFooter alignWithMargins="0"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8" sqref="A18"/>
    </sheetView>
  </sheetViews>
  <sheetFormatPr defaultColWidth="9.00390625" defaultRowHeight="12.75"/>
  <cols>
    <col min="1" max="1" width="63.28125" style="145" customWidth="1"/>
    <col min="2" max="2" width="14.57421875" style="145" customWidth="1"/>
    <col min="3" max="4" width="12.421875" style="145" customWidth="1"/>
    <col min="5" max="5" width="13.8515625" style="150" bestFit="1" customWidth="1"/>
    <col min="6" max="16384" width="9.00390625" style="145" customWidth="1"/>
  </cols>
  <sheetData>
    <row r="1" spans="1:3" ht="12.75">
      <c r="A1" s="578" t="s">
        <v>81</v>
      </c>
      <c r="B1" s="578"/>
      <c r="C1" s="578"/>
    </row>
    <row r="3" spans="1:3" ht="15">
      <c r="A3" s="603" t="s">
        <v>790</v>
      </c>
      <c r="B3" s="603"/>
      <c r="C3" s="603"/>
    </row>
    <row r="4" spans="1:3" ht="15">
      <c r="A4" s="603" t="s">
        <v>258</v>
      </c>
      <c r="B4" s="603"/>
      <c r="C4" s="603"/>
    </row>
    <row r="5" spans="1:5" ht="12.75">
      <c r="A5" s="147"/>
      <c r="B5" s="147"/>
      <c r="C5" s="147"/>
      <c r="D5" s="147"/>
      <c r="E5" s="313"/>
    </row>
    <row r="6" spans="2:5" ht="13.5" thickBot="1">
      <c r="B6" s="146"/>
      <c r="C6" s="312"/>
      <c r="D6" s="312"/>
      <c r="E6" s="312" t="s">
        <v>762</v>
      </c>
    </row>
    <row r="7" spans="1:5" ht="26.25" thickBot="1">
      <c r="A7" s="317" t="s">
        <v>259</v>
      </c>
      <c r="B7" s="314" t="s">
        <v>490</v>
      </c>
      <c r="C7" s="333" t="s">
        <v>482</v>
      </c>
      <c r="D7" s="314" t="s">
        <v>195</v>
      </c>
      <c r="E7" s="340" t="s">
        <v>217</v>
      </c>
    </row>
    <row r="8" spans="1:5" ht="12.75">
      <c r="A8" s="318" t="s">
        <v>261</v>
      </c>
      <c r="B8" s="332"/>
      <c r="C8" s="334"/>
      <c r="D8" s="327"/>
      <c r="E8" s="341"/>
    </row>
    <row r="9" spans="1:5" ht="12.75">
      <c r="A9" s="319" t="s">
        <v>763</v>
      </c>
      <c r="B9" s="328">
        <v>1875</v>
      </c>
      <c r="C9" s="319">
        <v>25</v>
      </c>
      <c r="D9" s="328">
        <v>0</v>
      </c>
      <c r="E9" s="342">
        <f>D9/C9</f>
        <v>0</v>
      </c>
    </row>
    <row r="10" spans="1:5" ht="12.75">
      <c r="A10" s="319" t="s">
        <v>764</v>
      </c>
      <c r="B10" s="328">
        <v>16250</v>
      </c>
      <c r="C10" s="319">
        <v>0</v>
      </c>
      <c r="D10" s="328">
        <v>0</v>
      </c>
      <c r="E10" s="342" t="e">
        <f aca="true" t="shared" si="0" ref="E10:E26">D10/C10</f>
        <v>#DIV/0!</v>
      </c>
    </row>
    <row r="11" spans="1:5" ht="12.75">
      <c r="A11" s="319" t="s">
        <v>765</v>
      </c>
      <c r="B11" s="328">
        <v>15000</v>
      </c>
      <c r="C11" s="319">
        <v>32179</v>
      </c>
      <c r="D11" s="328">
        <v>1315</v>
      </c>
      <c r="E11" s="342">
        <f t="shared" si="0"/>
        <v>0.040865160508406106</v>
      </c>
    </row>
    <row r="12" spans="1:5" ht="12.75">
      <c r="A12" s="319" t="s">
        <v>766</v>
      </c>
      <c r="B12" s="328">
        <v>6700</v>
      </c>
      <c r="C12" s="319">
        <v>6700</v>
      </c>
      <c r="D12" s="328"/>
      <c r="E12" s="342">
        <f t="shared" si="0"/>
        <v>0</v>
      </c>
    </row>
    <row r="13" spans="1:5" ht="12.75">
      <c r="A13" s="319" t="s">
        <v>767</v>
      </c>
      <c r="B13" s="328">
        <v>6000</v>
      </c>
      <c r="C13" s="319">
        <v>0</v>
      </c>
      <c r="D13" s="328"/>
      <c r="E13" s="342" t="e">
        <f t="shared" si="0"/>
        <v>#DIV/0!</v>
      </c>
    </row>
    <row r="14" spans="1:5" ht="12.75">
      <c r="A14" s="319" t="s">
        <v>491</v>
      </c>
      <c r="B14" s="328">
        <v>182522</v>
      </c>
      <c r="C14" s="319">
        <v>61688</v>
      </c>
      <c r="D14" s="604">
        <v>147819</v>
      </c>
      <c r="E14" s="601">
        <f>D14/(C14+C15)</f>
        <v>0.9827541502396734</v>
      </c>
    </row>
    <row r="15" spans="1:5" ht="12.75">
      <c r="A15" s="319" t="s">
        <v>768</v>
      </c>
      <c r="B15" s="328">
        <v>88725</v>
      </c>
      <c r="C15" s="319">
        <v>88725</v>
      </c>
      <c r="D15" s="605"/>
      <c r="E15" s="602"/>
    </row>
    <row r="16" spans="1:5" ht="12.75">
      <c r="A16" s="319" t="s">
        <v>769</v>
      </c>
      <c r="B16" s="328">
        <v>5500</v>
      </c>
      <c r="C16" s="319">
        <v>5500</v>
      </c>
      <c r="D16" s="328">
        <v>5500</v>
      </c>
      <c r="E16" s="502">
        <f t="shared" si="0"/>
        <v>1</v>
      </c>
    </row>
    <row r="17" spans="1:5" ht="12.75">
      <c r="A17" s="320" t="s">
        <v>770</v>
      </c>
      <c r="B17" s="329">
        <v>2600</v>
      </c>
      <c r="C17" s="335">
        <v>2600</v>
      </c>
      <c r="D17" s="329"/>
      <c r="E17" s="342">
        <f t="shared" si="0"/>
        <v>0</v>
      </c>
    </row>
    <row r="18" spans="1:5" ht="12.75">
      <c r="A18" s="320" t="s">
        <v>493</v>
      </c>
      <c r="B18" s="329">
        <v>36741</v>
      </c>
      <c r="C18" s="335">
        <v>24695</v>
      </c>
      <c r="D18" s="329"/>
      <c r="E18" s="342">
        <f t="shared" si="0"/>
        <v>0</v>
      </c>
    </row>
    <row r="19" spans="1:5" ht="12.75">
      <c r="A19" s="320" t="s">
        <v>771</v>
      </c>
      <c r="B19" s="329">
        <v>938</v>
      </c>
      <c r="C19" s="335">
        <v>938</v>
      </c>
      <c r="D19" s="329"/>
      <c r="E19" s="342">
        <f t="shared" si="0"/>
        <v>0</v>
      </c>
    </row>
    <row r="20" spans="1:5" ht="12.75">
      <c r="A20" s="320" t="s">
        <v>772</v>
      </c>
      <c r="B20" s="329">
        <v>0</v>
      </c>
      <c r="C20" s="335">
        <v>1772</v>
      </c>
      <c r="D20" s="329"/>
      <c r="E20" s="342">
        <f t="shared" si="0"/>
        <v>0</v>
      </c>
    </row>
    <row r="21" spans="1:5" ht="12.75">
      <c r="A21" s="320" t="s">
        <v>773</v>
      </c>
      <c r="B21" s="329">
        <v>0</v>
      </c>
      <c r="C21" s="335">
        <v>1390</v>
      </c>
      <c r="D21" s="329">
        <v>1137</v>
      </c>
      <c r="E21" s="342">
        <f t="shared" si="0"/>
        <v>0.8179856115107914</v>
      </c>
    </row>
    <row r="22" spans="1:5" ht="12.75">
      <c r="A22" s="320" t="s">
        <v>774</v>
      </c>
      <c r="B22" s="329">
        <v>0</v>
      </c>
      <c r="C22" s="335">
        <v>1453</v>
      </c>
      <c r="D22" s="329"/>
      <c r="E22" s="342">
        <f t="shared" si="0"/>
        <v>0</v>
      </c>
    </row>
    <row r="23" spans="1:5" ht="12.75">
      <c r="A23" s="320" t="s">
        <v>775</v>
      </c>
      <c r="B23" s="329">
        <v>0</v>
      </c>
      <c r="C23" s="335">
        <v>0</v>
      </c>
      <c r="D23" s="329">
        <v>5431</v>
      </c>
      <c r="E23" s="342" t="e">
        <f t="shared" si="0"/>
        <v>#DIV/0!</v>
      </c>
    </row>
    <row r="24" spans="1:5" ht="12.75">
      <c r="A24" s="320" t="s">
        <v>776</v>
      </c>
      <c r="B24" s="329">
        <v>0</v>
      </c>
      <c r="C24" s="335">
        <v>4757</v>
      </c>
      <c r="D24" s="329">
        <v>295</v>
      </c>
      <c r="E24" s="342">
        <f t="shared" si="0"/>
        <v>0.06201387429051924</v>
      </c>
    </row>
    <row r="25" spans="1:5" ht="12.75">
      <c r="A25" s="320" t="s">
        <v>777</v>
      </c>
      <c r="B25" s="329">
        <v>0</v>
      </c>
      <c r="C25" s="335">
        <v>671</v>
      </c>
      <c r="D25" s="329">
        <v>58</v>
      </c>
      <c r="E25" s="342">
        <f t="shared" si="0"/>
        <v>0.08643815201192251</v>
      </c>
    </row>
    <row r="26" spans="1:5" ht="12.75">
      <c r="A26" s="320" t="s">
        <v>826</v>
      </c>
      <c r="B26" s="329">
        <v>0</v>
      </c>
      <c r="C26" s="335">
        <v>0</v>
      </c>
      <c r="D26" s="329">
        <v>714</v>
      </c>
      <c r="E26" s="342" t="e">
        <f t="shared" si="0"/>
        <v>#DIV/0!</v>
      </c>
    </row>
    <row r="27" spans="1:5" ht="12.75">
      <c r="A27" s="321" t="s">
        <v>262</v>
      </c>
      <c r="B27" s="330">
        <f>SUM(B9:B26)</f>
        <v>362851</v>
      </c>
      <c r="C27" s="336">
        <f>SUM(C9:C26)</f>
        <v>233093</v>
      </c>
      <c r="D27" s="330">
        <f>SUM(D9:D26)</f>
        <v>162269</v>
      </c>
      <c r="E27" s="343">
        <f>D27/C27</f>
        <v>0.6961556117086313</v>
      </c>
    </row>
    <row r="28" spans="1:5" ht="12.75">
      <c r="A28" s="319"/>
      <c r="B28" s="329"/>
      <c r="C28" s="335"/>
      <c r="D28" s="329"/>
      <c r="E28" s="342"/>
    </row>
    <row r="29" spans="1:5" ht="12.75">
      <c r="A29" s="319"/>
      <c r="B29" s="329"/>
      <c r="C29" s="335"/>
      <c r="D29" s="329"/>
      <c r="E29" s="342"/>
    </row>
    <row r="30" spans="1:5" ht="12.75">
      <c r="A30" s="321"/>
      <c r="B30" s="330"/>
      <c r="C30" s="336"/>
      <c r="D30" s="330"/>
      <c r="E30" s="343"/>
    </row>
    <row r="31" spans="1:5" s="390" customFormat="1" ht="12.75">
      <c r="A31" s="386" t="s">
        <v>492</v>
      </c>
      <c r="B31" s="387">
        <v>129291</v>
      </c>
      <c r="C31" s="388">
        <v>0</v>
      </c>
      <c r="D31" s="387">
        <v>0</v>
      </c>
      <c r="E31" s="389" t="e">
        <f>D31/C31</f>
        <v>#DIV/0!</v>
      </c>
    </row>
    <row r="32" spans="1:5" ht="12.75">
      <c r="A32" s="319"/>
      <c r="B32" s="329"/>
      <c r="C32" s="335"/>
      <c r="D32" s="329"/>
      <c r="E32" s="342"/>
    </row>
    <row r="33" spans="1:5" ht="12.75">
      <c r="A33" s="319" t="s">
        <v>778</v>
      </c>
      <c r="B33" s="329">
        <v>26750</v>
      </c>
      <c r="C33" s="335">
        <v>26750</v>
      </c>
      <c r="D33" s="329">
        <v>26750</v>
      </c>
      <c r="E33" s="342">
        <f>D33/C33</f>
        <v>1</v>
      </c>
    </row>
    <row r="34" spans="1:5" ht="12.75">
      <c r="A34" s="319" t="s">
        <v>779</v>
      </c>
      <c r="B34" s="329">
        <v>0</v>
      </c>
      <c r="C34" s="335">
        <v>16250</v>
      </c>
      <c r="D34" s="329">
        <v>16232</v>
      </c>
      <c r="E34" s="342">
        <f>D34/C34</f>
        <v>0.9988923076923077</v>
      </c>
    </row>
    <row r="35" spans="1:5" ht="12.75">
      <c r="A35" s="321" t="s">
        <v>263</v>
      </c>
      <c r="B35" s="330">
        <f>B33+B34</f>
        <v>26750</v>
      </c>
      <c r="C35" s="336">
        <f>C33+C34</f>
        <v>43000</v>
      </c>
      <c r="D35" s="330">
        <f>D33+D34</f>
        <v>42982</v>
      </c>
      <c r="E35" s="343">
        <f>D35/C35</f>
        <v>0.9995813953488372</v>
      </c>
    </row>
    <row r="36" spans="1:5" ht="12.75">
      <c r="A36" s="321"/>
      <c r="B36" s="329"/>
      <c r="C36" s="335"/>
      <c r="D36" s="329"/>
      <c r="E36" s="342"/>
    </row>
    <row r="37" spans="1:5" ht="12.75">
      <c r="A37" s="322" t="s">
        <v>264</v>
      </c>
      <c r="B37" s="330"/>
      <c r="C37" s="336"/>
      <c r="D37" s="330"/>
      <c r="E37" s="343"/>
    </row>
    <row r="38" spans="1:5" ht="12.75">
      <c r="A38" s="319" t="s">
        <v>780</v>
      </c>
      <c r="B38" s="329">
        <v>50000</v>
      </c>
      <c r="C38" s="335">
        <v>0</v>
      </c>
      <c r="D38" s="329">
        <v>0</v>
      </c>
      <c r="E38" s="342" t="e">
        <f>D38/C38</f>
        <v>#DIV/0!</v>
      </c>
    </row>
    <row r="39" spans="1:5" ht="12.75">
      <c r="A39" s="319" t="s">
        <v>494</v>
      </c>
      <c r="B39" s="329">
        <v>3807</v>
      </c>
      <c r="C39" s="335">
        <v>9805</v>
      </c>
      <c r="D39" s="392">
        <v>9804</v>
      </c>
      <c r="E39" s="342">
        <f>D39/C39</f>
        <v>0.999898011218766</v>
      </c>
    </row>
    <row r="40" spans="1:5" ht="12.75">
      <c r="A40" s="319" t="s">
        <v>495</v>
      </c>
      <c r="B40" s="329">
        <v>3000</v>
      </c>
      <c r="C40" s="335">
        <v>15644</v>
      </c>
      <c r="D40" s="329">
        <v>10249</v>
      </c>
      <c r="E40" s="342">
        <f>D40/C40</f>
        <v>0.6551393505497315</v>
      </c>
    </row>
    <row r="41" spans="1:5" ht="12.75">
      <c r="A41" s="321" t="s">
        <v>265</v>
      </c>
      <c r="B41" s="330">
        <f>SUM(B38:B40)</f>
        <v>56807</v>
      </c>
      <c r="C41" s="336">
        <f>SUM(C38:C40)</f>
        <v>25449</v>
      </c>
      <c r="D41" s="330">
        <f>SUM(D38:D40)</f>
        <v>20053</v>
      </c>
      <c r="E41" s="343">
        <f>D41/C41</f>
        <v>0.7879680930488427</v>
      </c>
    </row>
    <row r="42" spans="1:5" ht="12.75">
      <c r="A42" s="319"/>
      <c r="B42" s="329"/>
      <c r="C42" s="335"/>
      <c r="D42" s="329"/>
      <c r="E42" s="342"/>
    </row>
    <row r="43" spans="1:5" ht="12.75">
      <c r="A43" s="322" t="s">
        <v>266</v>
      </c>
      <c r="B43" s="330">
        <v>0</v>
      </c>
      <c r="C43" s="336">
        <v>0</v>
      </c>
      <c r="D43" s="330">
        <v>0</v>
      </c>
      <c r="E43" s="343" t="e">
        <f>D43/C43</f>
        <v>#DIV/0!</v>
      </c>
    </row>
    <row r="44" spans="1:5" ht="12.75">
      <c r="A44" s="322"/>
      <c r="B44" s="330"/>
      <c r="C44" s="336"/>
      <c r="D44" s="330"/>
      <c r="E44" s="343"/>
    </row>
    <row r="45" spans="1:5" s="390" customFormat="1" ht="12.75">
      <c r="A45" s="386" t="s">
        <v>781</v>
      </c>
      <c r="B45" s="387"/>
      <c r="C45" s="388"/>
      <c r="D45" s="387"/>
      <c r="E45" s="389"/>
    </row>
    <row r="46" spans="1:5" s="390" customFormat="1" ht="12.75">
      <c r="A46" s="391" t="s">
        <v>782</v>
      </c>
      <c r="B46" s="392">
        <v>149</v>
      </c>
      <c r="C46" s="393">
        <v>149</v>
      </c>
      <c r="D46" s="392">
        <v>99</v>
      </c>
      <c r="E46" s="394">
        <f aca="true" t="shared" si="1" ref="E46:E52">D46/C46</f>
        <v>0.6644295302013423</v>
      </c>
    </row>
    <row r="47" spans="1:5" s="390" customFormat="1" ht="12.75">
      <c r="A47" s="391" t="s">
        <v>783</v>
      </c>
      <c r="B47" s="392">
        <v>12</v>
      </c>
      <c r="C47" s="393">
        <v>12</v>
      </c>
      <c r="D47" s="392">
        <v>8</v>
      </c>
      <c r="E47" s="394">
        <f t="shared" si="1"/>
        <v>0.6666666666666666</v>
      </c>
    </row>
    <row r="48" spans="1:5" s="390" customFormat="1" ht="12.75">
      <c r="A48" s="391" t="s">
        <v>784</v>
      </c>
      <c r="B48" s="392">
        <v>134</v>
      </c>
      <c r="C48" s="393">
        <v>134</v>
      </c>
      <c r="D48" s="392">
        <v>91</v>
      </c>
      <c r="E48" s="394">
        <f t="shared" si="1"/>
        <v>0.6791044776119403</v>
      </c>
    </row>
    <row r="49" spans="1:5" s="390" customFormat="1" ht="12.75">
      <c r="A49" s="391" t="s">
        <v>785</v>
      </c>
      <c r="B49" s="392">
        <v>12165</v>
      </c>
      <c r="C49" s="393">
        <v>12165</v>
      </c>
      <c r="D49" s="392">
        <v>10106</v>
      </c>
      <c r="E49" s="394">
        <f t="shared" si="1"/>
        <v>0.8307439375256884</v>
      </c>
    </row>
    <row r="50" spans="1:5" s="390" customFormat="1" ht="12.75">
      <c r="A50" s="391" t="s">
        <v>786</v>
      </c>
      <c r="B50" s="392">
        <v>1775</v>
      </c>
      <c r="C50" s="393">
        <v>1775</v>
      </c>
      <c r="D50" s="392">
        <v>1037</v>
      </c>
      <c r="E50" s="394">
        <f t="shared" si="1"/>
        <v>0.584225352112676</v>
      </c>
    </row>
    <row r="51" spans="1:5" s="390" customFormat="1" ht="12.75">
      <c r="A51" s="391" t="s">
        <v>787</v>
      </c>
      <c r="B51" s="392">
        <v>1355</v>
      </c>
      <c r="C51" s="393">
        <v>1355</v>
      </c>
      <c r="D51" s="392">
        <v>1227</v>
      </c>
      <c r="E51" s="394">
        <f t="shared" si="1"/>
        <v>0.9055350553505535</v>
      </c>
    </row>
    <row r="52" spans="1:5" s="390" customFormat="1" ht="12.75">
      <c r="A52" s="395" t="s">
        <v>267</v>
      </c>
      <c r="B52" s="387">
        <f>SUM(B46:B51)</f>
        <v>15590</v>
      </c>
      <c r="C52" s="388">
        <f>SUM(C46:C51)</f>
        <v>15590</v>
      </c>
      <c r="D52" s="387">
        <f>SUM(D46:D51)</f>
        <v>12568</v>
      </c>
      <c r="E52" s="389">
        <f t="shared" si="1"/>
        <v>0.8061577934573445</v>
      </c>
    </row>
    <row r="53" spans="1:5" ht="12.75">
      <c r="A53" s="323"/>
      <c r="B53" s="331"/>
      <c r="C53" s="337"/>
      <c r="D53" s="331"/>
      <c r="E53" s="344"/>
    </row>
    <row r="54" spans="1:5" ht="13.5" thickBot="1">
      <c r="A54" s="324" t="s">
        <v>268</v>
      </c>
      <c r="B54" s="423">
        <v>27246</v>
      </c>
      <c r="C54" s="424">
        <v>2250</v>
      </c>
      <c r="D54" s="423">
        <v>2250</v>
      </c>
      <c r="E54" s="344">
        <f aca="true" t="shared" si="2" ref="E54:E60">D54/C54</f>
        <v>1</v>
      </c>
    </row>
    <row r="55" spans="1:5" ht="13.5" thickBot="1">
      <c r="A55" s="325" t="s">
        <v>496</v>
      </c>
      <c r="B55" s="315">
        <f>B27+B35+B41+B43+B52+B54+B31</f>
        <v>618535</v>
      </c>
      <c r="C55" s="338">
        <f>C27+C35+C41+C43+C52+C54+C31</f>
        <v>319382</v>
      </c>
      <c r="D55" s="315">
        <f>D27+D35+D41+D43+D52+D54+D31</f>
        <v>240122</v>
      </c>
      <c r="E55" s="345">
        <f t="shared" si="2"/>
        <v>0.7518332279214233</v>
      </c>
    </row>
    <row r="56" spans="1:5" s="390" customFormat="1" ht="13.5" thickBot="1">
      <c r="A56" s="396" t="s">
        <v>497</v>
      </c>
      <c r="B56" s="397">
        <v>1599919</v>
      </c>
      <c r="C56" s="398">
        <v>165122</v>
      </c>
      <c r="D56" s="397">
        <v>103980</v>
      </c>
      <c r="E56" s="399">
        <f t="shared" si="2"/>
        <v>0.6297162098327297</v>
      </c>
    </row>
    <row r="57" spans="1:5" s="390" customFormat="1" ht="13.5" thickBot="1">
      <c r="A57" s="396" t="s">
        <v>499</v>
      </c>
      <c r="B57" s="397">
        <v>0</v>
      </c>
      <c r="C57" s="398">
        <v>1750</v>
      </c>
      <c r="D57" s="397">
        <v>1728</v>
      </c>
      <c r="E57" s="399">
        <f t="shared" si="2"/>
        <v>0.9874285714285714</v>
      </c>
    </row>
    <row r="58" spans="1:5" s="390" customFormat="1" ht="13.5" thickBot="1">
      <c r="A58" s="396" t="s">
        <v>498</v>
      </c>
      <c r="B58" s="397">
        <v>0</v>
      </c>
      <c r="C58" s="398">
        <v>17968</v>
      </c>
      <c r="D58" s="397">
        <v>17497</v>
      </c>
      <c r="E58" s="399">
        <f t="shared" si="2"/>
        <v>0.973786731967943</v>
      </c>
    </row>
    <row r="59" spans="1:5" s="390" customFormat="1" ht="13.5" thickBot="1">
      <c r="A59" s="396" t="s">
        <v>270</v>
      </c>
      <c r="B59" s="397">
        <v>0</v>
      </c>
      <c r="C59" s="398">
        <v>2106</v>
      </c>
      <c r="D59" s="397">
        <v>2106</v>
      </c>
      <c r="E59" s="399">
        <f t="shared" si="2"/>
        <v>1</v>
      </c>
    </row>
    <row r="60" spans="1:5" ht="13.5" thickBot="1">
      <c r="A60" s="317" t="s">
        <v>272</v>
      </c>
      <c r="B60" s="316">
        <f>B55+B56+B58+B59</f>
        <v>2218454</v>
      </c>
      <c r="C60" s="339">
        <f>C55+C56+C58+C59+C57</f>
        <v>506328</v>
      </c>
      <c r="D60" s="316">
        <f>D55+D56+D58+D59+D57</f>
        <v>365433</v>
      </c>
      <c r="E60" s="346">
        <f t="shared" si="2"/>
        <v>0.7217317628098782</v>
      </c>
    </row>
    <row r="61" spans="1:5" s="390" customFormat="1" ht="12.75">
      <c r="A61" s="400" t="s">
        <v>788</v>
      </c>
      <c r="B61" s="401"/>
      <c r="C61" s="402"/>
      <c r="D61" s="401"/>
      <c r="E61" s="403"/>
    </row>
    <row r="62" spans="1:5" s="390" customFormat="1" ht="12.75">
      <c r="A62" s="391" t="s">
        <v>782</v>
      </c>
      <c r="B62" s="392">
        <v>12306</v>
      </c>
      <c r="C62" s="393">
        <v>12306</v>
      </c>
      <c r="D62" s="392">
        <v>12306</v>
      </c>
      <c r="E62" s="394">
        <f aca="true" t="shared" si="3" ref="E62:E67">D62/C62</f>
        <v>1</v>
      </c>
    </row>
    <row r="63" spans="1:5" s="390" customFormat="1" ht="12.75">
      <c r="A63" s="391" t="s">
        <v>783</v>
      </c>
      <c r="B63" s="392">
        <v>782</v>
      </c>
      <c r="C63" s="393">
        <v>782</v>
      </c>
      <c r="D63" s="392">
        <v>782</v>
      </c>
      <c r="E63" s="394">
        <f t="shared" si="3"/>
        <v>1</v>
      </c>
    </row>
    <row r="64" spans="1:5" s="390" customFormat="1" ht="12.75">
      <c r="A64" s="391" t="s">
        <v>784</v>
      </c>
      <c r="B64" s="392">
        <v>9041</v>
      </c>
      <c r="C64" s="393">
        <v>9041</v>
      </c>
      <c r="D64" s="392">
        <v>9041</v>
      </c>
      <c r="E64" s="394">
        <f t="shared" si="3"/>
        <v>1</v>
      </c>
    </row>
    <row r="65" spans="1:5" s="390" customFormat="1" ht="12.75">
      <c r="A65" s="391" t="s">
        <v>785</v>
      </c>
      <c r="B65" s="392">
        <v>46000</v>
      </c>
      <c r="C65" s="393">
        <v>46000</v>
      </c>
      <c r="D65" s="392">
        <v>46000</v>
      </c>
      <c r="E65" s="394">
        <f t="shared" si="3"/>
        <v>1</v>
      </c>
    </row>
    <row r="66" spans="1:5" s="390" customFormat="1" ht="13.5" thickBot="1">
      <c r="A66" s="404" t="s">
        <v>267</v>
      </c>
      <c r="B66" s="405">
        <f>SUM(B62:B65)</f>
        <v>68129</v>
      </c>
      <c r="C66" s="406">
        <f>SUM(C62:C65)</f>
        <v>68129</v>
      </c>
      <c r="D66" s="405">
        <f>SUM(D62:D65)</f>
        <v>68129</v>
      </c>
      <c r="E66" s="389">
        <f t="shared" si="3"/>
        <v>1</v>
      </c>
    </row>
    <row r="67" spans="1:5" ht="26.25" thickBot="1">
      <c r="A67" s="326" t="s">
        <v>789</v>
      </c>
      <c r="B67" s="315">
        <f>B60+B66</f>
        <v>2286583</v>
      </c>
      <c r="C67" s="338">
        <f>C60+C66</f>
        <v>574457</v>
      </c>
      <c r="D67" s="315">
        <f>D60+D66</f>
        <v>433562</v>
      </c>
      <c r="E67" s="345">
        <f t="shared" si="3"/>
        <v>0.754733600600219</v>
      </c>
    </row>
  </sheetData>
  <mergeCells count="5">
    <mergeCell ref="E14:E15"/>
    <mergeCell ref="A3:C3"/>
    <mergeCell ref="A4:C4"/>
    <mergeCell ref="A1:C1"/>
    <mergeCell ref="D14:D15"/>
  </mergeCells>
  <printOptions/>
  <pageMargins left="0.5905511811023623" right="0.1968503937007874" top="0.1968503937007874" bottom="0.1968503937007874" header="0.5118110236220472" footer="0.5118110236220472"/>
  <pageSetup fitToHeight="0"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A11" sqref="A11:B11"/>
    </sheetView>
  </sheetViews>
  <sheetFormatPr defaultColWidth="9.140625" defaultRowHeight="12.75"/>
  <cols>
    <col min="1" max="1" width="30.57421875" style="449" customWidth="1"/>
    <col min="2" max="2" width="30.421875" style="449" customWidth="1"/>
    <col min="3" max="3" width="11.140625" style="449" customWidth="1"/>
    <col min="4" max="4" width="9.7109375" style="449" customWidth="1"/>
    <col min="5" max="5" width="8.140625" style="449" customWidth="1"/>
    <col min="6" max="6" width="9.7109375" style="449" customWidth="1"/>
    <col min="7" max="16384" width="9.00390625" style="449" customWidth="1"/>
  </cols>
  <sheetData>
    <row r="1" spans="1:12" ht="12">
      <c r="A1" s="570" t="s">
        <v>68</v>
      </c>
      <c r="B1" s="570"/>
      <c r="C1" s="570"/>
      <c r="D1" s="570"/>
      <c r="E1" s="570"/>
      <c r="F1" s="570"/>
      <c r="G1" s="448"/>
      <c r="H1" s="448"/>
      <c r="I1" s="448"/>
      <c r="J1" s="448"/>
      <c r="K1" s="448"/>
      <c r="L1" s="448"/>
    </row>
    <row r="2" spans="1:12" ht="12">
      <c r="A2" s="628" t="s">
        <v>664</v>
      </c>
      <c r="B2" s="628"/>
      <c r="C2" s="628"/>
      <c r="D2" s="628"/>
      <c r="E2" s="628"/>
      <c r="F2" s="628"/>
      <c r="G2" s="448"/>
      <c r="H2" s="448"/>
      <c r="I2" s="448"/>
      <c r="J2" s="448"/>
      <c r="K2" s="448"/>
      <c r="L2" s="448"/>
    </row>
    <row r="3" spans="2:12" ht="12">
      <c r="B3" s="448"/>
      <c r="C3" s="448"/>
      <c r="D3" s="629" t="s">
        <v>273</v>
      </c>
      <c r="E3" s="629"/>
      <c r="F3" s="629"/>
      <c r="G3" s="448"/>
      <c r="H3" s="448"/>
      <c r="I3" s="448"/>
      <c r="J3" s="448"/>
      <c r="K3" s="448"/>
      <c r="L3" s="448"/>
    </row>
    <row r="4" spans="1:12" ht="18" customHeight="1">
      <c r="A4" s="630" t="s">
        <v>274</v>
      </c>
      <c r="B4" s="632" t="s">
        <v>259</v>
      </c>
      <c r="C4" s="634" t="s">
        <v>275</v>
      </c>
      <c r="D4" s="635"/>
      <c r="E4" s="634" t="s">
        <v>195</v>
      </c>
      <c r="F4" s="635"/>
      <c r="G4" s="448"/>
      <c r="H4" s="448"/>
      <c r="I4" s="448"/>
      <c r="J4" s="448"/>
      <c r="K4" s="448"/>
      <c r="L4" s="448"/>
    </row>
    <row r="5" spans="1:12" ht="12">
      <c r="A5" s="631"/>
      <c r="B5" s="633"/>
      <c r="C5" s="636"/>
      <c r="D5" s="637"/>
      <c r="E5" s="636"/>
      <c r="F5" s="637"/>
      <c r="G5" s="448"/>
      <c r="H5" s="448"/>
      <c r="I5" s="448"/>
      <c r="J5" s="448"/>
      <c r="K5" s="448"/>
      <c r="L5" s="448"/>
    </row>
    <row r="6" spans="1:12" ht="17.25" customHeight="1">
      <c r="A6" s="450" t="s">
        <v>665</v>
      </c>
      <c r="B6" s="451"/>
      <c r="C6" s="625"/>
      <c r="D6" s="626"/>
      <c r="E6" s="625"/>
      <c r="F6" s="626"/>
      <c r="G6" s="448"/>
      <c r="H6" s="448"/>
      <c r="I6" s="448"/>
      <c r="J6" s="448"/>
      <c r="K6" s="448"/>
      <c r="L6" s="448"/>
    </row>
    <row r="7" spans="1:12" ht="17.25" customHeight="1">
      <c r="A7" s="452" t="s">
        <v>666</v>
      </c>
      <c r="B7" s="453"/>
      <c r="C7" s="610"/>
      <c r="D7" s="611"/>
      <c r="E7" s="627"/>
      <c r="F7" s="611"/>
      <c r="G7" s="448"/>
      <c r="H7" s="448"/>
      <c r="I7" s="448"/>
      <c r="J7" s="448"/>
      <c r="K7" s="448"/>
      <c r="L7" s="448"/>
    </row>
    <row r="8" spans="1:12" s="455" customFormat="1" ht="17.25" customHeight="1">
      <c r="A8" s="623" t="s">
        <v>277</v>
      </c>
      <c r="B8" s="624"/>
      <c r="C8" s="612">
        <f>SUM(C7:D7)</f>
        <v>0</v>
      </c>
      <c r="D8" s="613"/>
      <c r="E8" s="638">
        <f>SUM(E7:F7)</f>
        <v>0</v>
      </c>
      <c r="F8" s="613"/>
      <c r="G8" s="454"/>
      <c r="H8" s="454"/>
      <c r="I8" s="454"/>
      <c r="J8" s="454"/>
      <c r="K8" s="454"/>
      <c r="L8" s="454"/>
    </row>
    <row r="9" spans="1:12" ht="17.25" customHeight="1">
      <c r="A9" s="456" t="s">
        <v>667</v>
      </c>
      <c r="B9" s="457"/>
      <c r="C9" s="610"/>
      <c r="D9" s="611"/>
      <c r="E9" s="627"/>
      <c r="F9" s="611"/>
      <c r="G9" s="448"/>
      <c r="H9" s="448"/>
      <c r="I9" s="448"/>
      <c r="J9" s="448"/>
      <c r="K9" s="448"/>
      <c r="L9" s="448"/>
    </row>
    <row r="10" spans="1:12" ht="17.25" customHeight="1">
      <c r="A10" s="458"/>
      <c r="B10" s="457" t="s">
        <v>723</v>
      </c>
      <c r="C10" s="610">
        <v>116</v>
      </c>
      <c r="D10" s="611"/>
      <c r="E10" s="627">
        <v>116</v>
      </c>
      <c r="F10" s="611"/>
      <c r="G10" s="448"/>
      <c r="H10" s="448"/>
      <c r="I10" s="448"/>
      <c r="J10" s="448"/>
      <c r="K10" s="448"/>
      <c r="L10" s="448"/>
    </row>
    <row r="11" spans="1:12" s="455" customFormat="1" ht="17.25" customHeight="1">
      <c r="A11" s="623" t="s">
        <v>277</v>
      </c>
      <c r="B11" s="624"/>
      <c r="C11" s="612">
        <f>SUM(C9:D10)</f>
        <v>116</v>
      </c>
      <c r="D11" s="613"/>
      <c r="E11" s="638">
        <f>SUM(E9:F10)</f>
        <v>116</v>
      </c>
      <c r="F11" s="613"/>
      <c r="G11" s="454"/>
      <c r="H11" s="454"/>
      <c r="I11" s="454"/>
      <c r="J11" s="454"/>
      <c r="K11" s="454"/>
      <c r="L11" s="454"/>
    </row>
    <row r="12" spans="1:12" ht="17.25" customHeight="1">
      <c r="A12" s="456" t="s">
        <v>668</v>
      </c>
      <c r="B12" s="457"/>
      <c r="C12" s="614"/>
      <c r="D12" s="615"/>
      <c r="E12" s="639"/>
      <c r="F12" s="615"/>
      <c r="G12" s="448"/>
      <c r="H12" s="448"/>
      <c r="I12" s="448"/>
      <c r="J12" s="448"/>
      <c r="K12" s="448"/>
      <c r="L12" s="448"/>
    </row>
    <row r="13" spans="1:12" ht="17.25" customHeight="1">
      <c r="A13" s="458"/>
      <c r="B13" s="457" t="s">
        <v>723</v>
      </c>
      <c r="C13" s="566">
        <v>140</v>
      </c>
      <c r="D13" s="567"/>
      <c r="E13" s="566">
        <v>140</v>
      </c>
      <c r="F13" s="567"/>
      <c r="G13" s="448"/>
      <c r="H13" s="448"/>
      <c r="I13" s="448"/>
      <c r="J13" s="448"/>
      <c r="K13" s="448"/>
      <c r="L13" s="448"/>
    </row>
    <row r="14" spans="1:12" s="455" customFormat="1" ht="17.25" customHeight="1">
      <c r="A14" s="623" t="s">
        <v>277</v>
      </c>
      <c r="B14" s="624"/>
      <c r="C14" s="616">
        <f>SUM(C12:D13)</f>
        <v>140</v>
      </c>
      <c r="D14" s="617"/>
      <c r="E14" s="616">
        <f>SUM(E12:F13)</f>
        <v>140</v>
      </c>
      <c r="F14" s="617"/>
      <c r="G14" s="454"/>
      <c r="H14" s="454"/>
      <c r="I14" s="454"/>
      <c r="J14" s="454"/>
      <c r="K14" s="454"/>
      <c r="L14" s="454"/>
    </row>
    <row r="15" spans="1:12" ht="17.25" customHeight="1">
      <c r="A15" s="456" t="s">
        <v>669</v>
      </c>
      <c r="B15" s="457"/>
      <c r="C15" s="566"/>
      <c r="D15" s="567"/>
      <c r="E15" s="566"/>
      <c r="F15" s="567"/>
      <c r="G15" s="448"/>
      <c r="H15" s="448"/>
      <c r="I15" s="448"/>
      <c r="J15" s="448"/>
      <c r="K15" s="448"/>
      <c r="L15" s="448"/>
    </row>
    <row r="16" spans="1:12" s="455" customFormat="1" ht="17.25" customHeight="1">
      <c r="A16" s="623" t="s">
        <v>277</v>
      </c>
      <c r="B16" s="624"/>
      <c r="C16" s="616">
        <f>SUM(C15:D15)</f>
        <v>0</v>
      </c>
      <c r="D16" s="617"/>
      <c r="E16" s="616">
        <f>SUM(E15:F15)</f>
        <v>0</v>
      </c>
      <c r="F16" s="617"/>
      <c r="G16" s="454"/>
      <c r="H16" s="454"/>
      <c r="I16" s="454"/>
      <c r="J16" s="454"/>
      <c r="K16" s="454"/>
      <c r="L16" s="454"/>
    </row>
    <row r="17" spans="1:12" ht="17.25" customHeight="1">
      <c r="A17" s="456" t="s">
        <v>670</v>
      </c>
      <c r="B17" s="457"/>
      <c r="C17" s="566"/>
      <c r="D17" s="567"/>
      <c r="E17" s="566"/>
      <c r="F17" s="567"/>
      <c r="G17" s="448"/>
      <c r="H17" s="448"/>
      <c r="I17" s="448"/>
      <c r="J17" s="448"/>
      <c r="K17" s="448"/>
      <c r="L17" s="448"/>
    </row>
    <row r="18" spans="1:12" ht="17.25" customHeight="1">
      <c r="A18" s="458"/>
      <c r="B18" s="457" t="s">
        <v>724</v>
      </c>
      <c r="C18" s="566">
        <v>1850</v>
      </c>
      <c r="D18" s="567"/>
      <c r="E18" s="566">
        <v>1850</v>
      </c>
      <c r="F18" s="567"/>
      <c r="G18" s="448"/>
      <c r="H18" s="448"/>
      <c r="I18" s="448"/>
      <c r="J18" s="448"/>
      <c r="K18" s="448"/>
      <c r="L18" s="448"/>
    </row>
    <row r="19" spans="1:12" s="455" customFormat="1" ht="17.25" customHeight="1">
      <c r="A19" s="623" t="s">
        <v>277</v>
      </c>
      <c r="B19" s="624"/>
      <c r="C19" s="616">
        <f>SUM(C17:D18)</f>
        <v>1850</v>
      </c>
      <c r="D19" s="617"/>
      <c r="E19" s="616">
        <f>SUM(E17:F18)</f>
        <v>1850</v>
      </c>
      <c r="F19" s="617"/>
      <c r="G19" s="454"/>
      <c r="H19" s="454"/>
      <c r="I19" s="454"/>
      <c r="J19" s="454"/>
      <c r="K19" s="454"/>
      <c r="L19" s="454"/>
    </row>
    <row r="20" spans="1:12" ht="17.25" customHeight="1">
      <c r="A20" s="571" t="s">
        <v>277</v>
      </c>
      <c r="B20" s="573"/>
      <c r="C20" s="565">
        <f>C8+C11+C14+C16+C19</f>
        <v>2106</v>
      </c>
      <c r="D20" s="559"/>
      <c r="E20" s="565">
        <f>E8+E11+E14+E16+E19</f>
        <v>2106</v>
      </c>
      <c r="F20" s="559"/>
      <c r="G20" s="448"/>
      <c r="H20" s="448"/>
      <c r="I20" s="448"/>
      <c r="J20" s="448"/>
      <c r="K20" s="448"/>
      <c r="L20" s="448"/>
    </row>
    <row r="21" spans="1:12" ht="17.25" customHeight="1">
      <c r="A21" s="620"/>
      <c r="B21" s="621"/>
      <c r="C21" s="621"/>
      <c r="D21" s="621"/>
      <c r="E21" s="621"/>
      <c r="F21" s="622"/>
      <c r="G21" s="448"/>
      <c r="H21" s="448"/>
      <c r="I21" s="448"/>
      <c r="J21" s="448"/>
      <c r="K21" s="448"/>
      <c r="L21" s="448"/>
    </row>
    <row r="22" spans="1:12" ht="17.25" customHeight="1">
      <c r="A22" s="459" t="s">
        <v>671</v>
      </c>
      <c r="B22" s="606"/>
      <c r="C22" s="607"/>
      <c r="D22" s="607"/>
      <c r="E22" s="607"/>
      <c r="F22" s="608"/>
      <c r="G22" s="448"/>
      <c r="H22" s="448"/>
      <c r="I22" s="448"/>
      <c r="J22" s="448"/>
      <c r="K22" s="448"/>
      <c r="L22" s="448"/>
    </row>
    <row r="23" spans="1:12" ht="17.25" customHeight="1">
      <c r="A23" s="459"/>
      <c r="B23" s="460" t="s">
        <v>672</v>
      </c>
      <c r="C23" s="618">
        <f>SUM(C24:D27)</f>
        <v>863</v>
      </c>
      <c r="D23" s="619"/>
      <c r="E23" s="618">
        <f>SUM(E24:F27)</f>
        <v>863</v>
      </c>
      <c r="F23" s="619"/>
      <c r="G23" s="448"/>
      <c r="H23" s="448"/>
      <c r="I23" s="448"/>
      <c r="J23" s="448"/>
      <c r="K23" s="448"/>
      <c r="L23" s="448"/>
    </row>
    <row r="24" spans="1:12" ht="17.25" customHeight="1">
      <c r="A24" s="459"/>
      <c r="B24" s="461" t="s">
        <v>673</v>
      </c>
      <c r="C24" s="566">
        <v>170</v>
      </c>
      <c r="D24" s="567"/>
      <c r="E24" s="566">
        <v>170</v>
      </c>
      <c r="F24" s="567"/>
      <c r="G24" s="448"/>
      <c r="H24" s="448"/>
      <c r="I24" s="448"/>
      <c r="J24" s="448"/>
      <c r="K24" s="448"/>
      <c r="L24" s="448"/>
    </row>
    <row r="25" spans="1:12" ht="17.25" customHeight="1">
      <c r="A25" s="459"/>
      <c r="B25" s="461" t="s">
        <v>674</v>
      </c>
      <c r="C25" s="566">
        <v>253</v>
      </c>
      <c r="D25" s="567"/>
      <c r="E25" s="566">
        <v>253</v>
      </c>
      <c r="F25" s="567"/>
      <c r="G25" s="448"/>
      <c r="H25" s="448"/>
      <c r="I25" s="462"/>
      <c r="J25" s="448"/>
      <c r="K25" s="448"/>
      <c r="L25" s="448"/>
    </row>
    <row r="26" spans="1:12" ht="17.25" customHeight="1">
      <c r="A26" s="459"/>
      <c r="B26" s="461" t="s">
        <v>675</v>
      </c>
      <c r="C26" s="566">
        <v>156</v>
      </c>
      <c r="D26" s="567"/>
      <c r="E26" s="566">
        <v>156</v>
      </c>
      <c r="F26" s="567"/>
      <c r="G26" s="448"/>
      <c r="H26" s="448"/>
      <c r="I26" s="448"/>
      <c r="J26" s="448"/>
      <c r="K26" s="448"/>
      <c r="L26" s="448"/>
    </row>
    <row r="27" spans="1:12" ht="17.25" customHeight="1">
      <c r="A27" s="459"/>
      <c r="B27" s="461" t="s">
        <v>676</v>
      </c>
      <c r="C27" s="566">
        <v>284</v>
      </c>
      <c r="D27" s="567"/>
      <c r="E27" s="566">
        <v>284</v>
      </c>
      <c r="F27" s="567"/>
      <c r="G27" s="448"/>
      <c r="H27" s="448"/>
      <c r="I27" s="448"/>
      <c r="J27" s="448"/>
      <c r="K27" s="448"/>
      <c r="L27" s="448"/>
    </row>
    <row r="28" spans="1:12" ht="17.25" customHeight="1">
      <c r="A28" s="459"/>
      <c r="B28" s="460" t="s">
        <v>677</v>
      </c>
      <c r="C28" s="618">
        <f>SUM(C29:D40)</f>
        <v>11675</v>
      </c>
      <c r="D28" s="619"/>
      <c r="E28" s="618">
        <f>SUM(E29:F40)</f>
        <v>11675</v>
      </c>
      <c r="F28" s="619"/>
      <c r="G28" s="448"/>
      <c r="H28" s="448"/>
      <c r="I28" s="448"/>
      <c r="J28" s="448"/>
      <c r="K28" s="448"/>
      <c r="L28" s="448"/>
    </row>
    <row r="29" spans="1:12" ht="17.25" customHeight="1">
      <c r="A29" s="459"/>
      <c r="B29" s="461" t="s">
        <v>678</v>
      </c>
      <c r="C29" s="566">
        <v>500</v>
      </c>
      <c r="D29" s="567"/>
      <c r="E29" s="566">
        <v>500</v>
      </c>
      <c r="F29" s="567"/>
      <c r="G29" s="448"/>
      <c r="H29" s="448"/>
      <c r="I29" s="448"/>
      <c r="J29" s="448"/>
      <c r="K29" s="448"/>
      <c r="L29" s="448"/>
    </row>
    <row r="30" spans="1:12" ht="17.25" customHeight="1">
      <c r="A30" s="459"/>
      <c r="B30" s="461" t="s">
        <v>679</v>
      </c>
      <c r="C30" s="566">
        <v>943</v>
      </c>
      <c r="D30" s="567"/>
      <c r="E30" s="566">
        <v>943</v>
      </c>
      <c r="F30" s="567"/>
      <c r="G30" s="448"/>
      <c r="H30" s="448"/>
      <c r="I30" s="448"/>
      <c r="J30" s="448"/>
      <c r="K30" s="448"/>
      <c r="L30" s="448"/>
    </row>
    <row r="31" spans="1:12" ht="17.25" customHeight="1">
      <c r="A31" s="459"/>
      <c r="B31" s="461" t="s">
        <v>680</v>
      </c>
      <c r="C31" s="566">
        <v>1000</v>
      </c>
      <c r="D31" s="567"/>
      <c r="E31" s="566">
        <v>1000</v>
      </c>
      <c r="F31" s="567"/>
      <c r="G31" s="448"/>
      <c r="H31" s="448"/>
      <c r="I31" s="448"/>
      <c r="J31" s="448"/>
      <c r="K31" s="448"/>
      <c r="L31" s="448"/>
    </row>
    <row r="32" spans="1:12" ht="17.25" customHeight="1">
      <c r="A32" s="459"/>
      <c r="B32" s="461" t="s">
        <v>681</v>
      </c>
      <c r="C32" s="566">
        <v>1000</v>
      </c>
      <c r="D32" s="567"/>
      <c r="E32" s="566">
        <v>1000</v>
      </c>
      <c r="F32" s="567"/>
      <c r="G32" s="448"/>
      <c r="H32" s="448"/>
      <c r="I32" s="448"/>
      <c r="J32" s="448"/>
      <c r="K32" s="448"/>
      <c r="L32" s="448"/>
    </row>
    <row r="33" spans="1:12" ht="17.25" customHeight="1">
      <c r="A33" s="459"/>
      <c r="B33" s="461" t="s">
        <v>682</v>
      </c>
      <c r="C33" s="566">
        <v>562</v>
      </c>
      <c r="D33" s="567"/>
      <c r="E33" s="566">
        <v>562</v>
      </c>
      <c r="F33" s="567"/>
      <c r="G33" s="448"/>
      <c r="H33" s="448"/>
      <c r="I33" s="448"/>
      <c r="J33" s="448"/>
      <c r="K33" s="448"/>
      <c r="L33" s="448"/>
    </row>
    <row r="34" spans="1:12" ht="17.25" customHeight="1">
      <c r="A34" s="459"/>
      <c r="B34" s="461" t="s">
        <v>683</v>
      </c>
      <c r="C34" s="566">
        <v>125</v>
      </c>
      <c r="D34" s="567"/>
      <c r="E34" s="566">
        <v>125</v>
      </c>
      <c r="F34" s="567"/>
      <c r="G34" s="448"/>
      <c r="H34" s="448"/>
      <c r="I34" s="448"/>
      <c r="J34" s="448"/>
      <c r="K34" s="448"/>
      <c r="L34" s="448"/>
    </row>
    <row r="35" spans="1:12" ht="17.25" customHeight="1">
      <c r="A35" s="459"/>
      <c r="B35" s="461" t="s">
        <v>684</v>
      </c>
      <c r="C35" s="566">
        <v>525</v>
      </c>
      <c r="D35" s="567"/>
      <c r="E35" s="566">
        <v>525</v>
      </c>
      <c r="F35" s="567"/>
      <c r="G35" s="448"/>
      <c r="H35" s="448"/>
      <c r="I35" s="448"/>
      <c r="J35" s="448"/>
      <c r="K35" s="448"/>
      <c r="L35" s="448"/>
    </row>
    <row r="36" spans="1:12" ht="17.25" customHeight="1">
      <c r="A36" s="459"/>
      <c r="B36" s="461" t="s">
        <v>685</v>
      </c>
      <c r="C36" s="566">
        <v>275</v>
      </c>
      <c r="D36" s="567"/>
      <c r="E36" s="566">
        <v>275</v>
      </c>
      <c r="F36" s="567"/>
      <c r="G36" s="448"/>
      <c r="H36" s="448"/>
      <c r="I36" s="448"/>
      <c r="J36" s="448"/>
      <c r="K36" s="448"/>
      <c r="L36" s="448"/>
    </row>
    <row r="37" spans="1:12" ht="17.25" customHeight="1">
      <c r="A37" s="459"/>
      <c r="B37" s="461" t="s">
        <v>686</v>
      </c>
      <c r="C37" s="566">
        <v>4698</v>
      </c>
      <c r="D37" s="567"/>
      <c r="E37" s="566">
        <v>4698</v>
      </c>
      <c r="F37" s="567"/>
      <c r="G37" s="448"/>
      <c r="H37" s="448"/>
      <c r="I37" s="448"/>
      <c r="J37" s="448"/>
      <c r="K37" s="448"/>
      <c r="L37" s="448"/>
    </row>
    <row r="38" spans="1:12" ht="17.25" customHeight="1">
      <c r="A38" s="459"/>
      <c r="B38" s="461" t="s">
        <v>687</v>
      </c>
      <c r="C38" s="566">
        <v>244</v>
      </c>
      <c r="D38" s="567"/>
      <c r="E38" s="566">
        <v>244</v>
      </c>
      <c r="F38" s="567"/>
      <c r="G38" s="448"/>
      <c r="H38" s="448"/>
      <c r="I38" s="448"/>
      <c r="J38" s="448"/>
      <c r="K38" s="448"/>
      <c r="L38" s="448"/>
    </row>
    <row r="39" spans="1:12" ht="17.25" customHeight="1">
      <c r="A39" s="459"/>
      <c r="B39" s="461" t="s">
        <v>688</v>
      </c>
      <c r="C39" s="566">
        <v>1598</v>
      </c>
      <c r="D39" s="567"/>
      <c r="E39" s="566">
        <v>1598</v>
      </c>
      <c r="F39" s="567"/>
      <c r="G39" s="448"/>
      <c r="H39" s="448"/>
      <c r="I39" s="448"/>
      <c r="J39" s="448"/>
      <c r="K39" s="448"/>
      <c r="L39" s="448"/>
    </row>
    <row r="40" spans="1:12" ht="17.25" customHeight="1">
      <c r="A40" s="459"/>
      <c r="B40" s="461" t="s">
        <v>689</v>
      </c>
      <c r="C40" s="566">
        <v>205</v>
      </c>
      <c r="D40" s="567"/>
      <c r="E40" s="566">
        <v>205</v>
      </c>
      <c r="F40" s="567"/>
      <c r="G40" s="448"/>
      <c r="H40" s="448"/>
      <c r="I40" s="448"/>
      <c r="J40" s="448"/>
      <c r="K40" s="448"/>
      <c r="L40" s="448"/>
    </row>
    <row r="41" spans="1:12" ht="17.25" customHeight="1">
      <c r="A41" s="459"/>
      <c r="B41" s="463" t="s">
        <v>690</v>
      </c>
      <c r="C41" s="618">
        <f>SUM(C42)</f>
        <v>232</v>
      </c>
      <c r="D41" s="619"/>
      <c r="E41" s="618">
        <f>SUM(E42)</f>
        <v>232</v>
      </c>
      <c r="F41" s="619"/>
      <c r="G41" s="448"/>
      <c r="H41" s="448"/>
      <c r="I41" s="448"/>
      <c r="J41" s="448"/>
      <c r="K41" s="448"/>
      <c r="L41" s="448"/>
    </row>
    <row r="42" spans="1:12" ht="17.25" customHeight="1">
      <c r="A42" s="459"/>
      <c r="B42" s="461" t="s">
        <v>691</v>
      </c>
      <c r="C42" s="566">
        <v>232</v>
      </c>
      <c r="D42" s="567"/>
      <c r="E42" s="566">
        <v>232</v>
      </c>
      <c r="F42" s="567"/>
      <c r="G42" s="448"/>
      <c r="H42" s="448"/>
      <c r="I42" s="448"/>
      <c r="J42" s="448"/>
      <c r="K42" s="448"/>
      <c r="L42" s="448"/>
    </row>
    <row r="43" spans="1:12" ht="17.25" customHeight="1">
      <c r="A43" s="459"/>
      <c r="B43" s="460" t="s">
        <v>692</v>
      </c>
      <c r="C43" s="618">
        <f>SUM(C44:D50)</f>
        <v>5198</v>
      </c>
      <c r="D43" s="619"/>
      <c r="E43" s="618">
        <f>SUM(E44:F50)</f>
        <v>4727</v>
      </c>
      <c r="F43" s="619"/>
      <c r="G43" s="448"/>
      <c r="H43" s="448"/>
      <c r="I43" s="448"/>
      <c r="J43" s="448"/>
      <c r="K43" s="448"/>
      <c r="L43" s="448"/>
    </row>
    <row r="44" spans="1:12" ht="17.25" customHeight="1">
      <c r="A44" s="459"/>
      <c r="B44" s="461" t="s">
        <v>693</v>
      </c>
      <c r="C44" s="566">
        <v>562</v>
      </c>
      <c r="D44" s="567"/>
      <c r="E44" s="566">
        <v>562</v>
      </c>
      <c r="F44" s="567"/>
      <c r="G44" s="448"/>
      <c r="H44" s="448"/>
      <c r="I44" s="448"/>
      <c r="J44" s="448"/>
      <c r="K44" s="448"/>
      <c r="L44" s="448"/>
    </row>
    <row r="45" spans="1:12" ht="17.25" customHeight="1">
      <c r="A45" s="459"/>
      <c r="B45" s="461" t="s">
        <v>694</v>
      </c>
      <c r="C45" s="566">
        <v>562</v>
      </c>
      <c r="D45" s="567"/>
      <c r="E45" s="566">
        <v>562</v>
      </c>
      <c r="F45" s="567"/>
      <c r="G45" s="448"/>
      <c r="H45" s="448"/>
      <c r="I45" s="448"/>
      <c r="J45" s="448"/>
      <c r="K45" s="448"/>
      <c r="L45" s="448"/>
    </row>
    <row r="46" spans="1:12" ht="17.25" customHeight="1">
      <c r="A46" s="459"/>
      <c r="B46" s="461" t="s">
        <v>695</v>
      </c>
      <c r="C46" s="566">
        <v>2250</v>
      </c>
      <c r="D46" s="567"/>
      <c r="E46" s="566">
        <v>2250</v>
      </c>
      <c r="F46" s="567"/>
      <c r="G46" s="448"/>
      <c r="H46" s="448"/>
      <c r="I46" s="448"/>
      <c r="J46" s="448"/>
      <c r="K46" s="448"/>
      <c r="L46" s="448"/>
    </row>
    <row r="47" spans="1:12" ht="17.25" customHeight="1">
      <c r="A47" s="459"/>
      <c r="B47" s="461" t="s">
        <v>696</v>
      </c>
      <c r="C47" s="566">
        <v>179</v>
      </c>
      <c r="D47" s="567"/>
      <c r="E47" s="566">
        <v>179</v>
      </c>
      <c r="F47" s="567"/>
      <c r="G47" s="448"/>
      <c r="H47" s="448"/>
      <c r="I47" s="448"/>
      <c r="J47" s="448"/>
      <c r="K47" s="448"/>
      <c r="L47" s="448"/>
    </row>
    <row r="48" spans="1:12" ht="17.25" customHeight="1">
      <c r="A48" s="459"/>
      <c r="B48" s="461" t="s">
        <v>697</v>
      </c>
      <c r="C48" s="566">
        <v>576</v>
      </c>
      <c r="D48" s="567"/>
      <c r="E48" s="566">
        <v>576</v>
      </c>
      <c r="F48" s="567"/>
      <c r="G48" s="448"/>
      <c r="H48" s="448"/>
      <c r="I48" s="448"/>
      <c r="J48" s="448"/>
      <c r="K48" s="448"/>
      <c r="L48" s="448"/>
    </row>
    <row r="49" spans="1:12" ht="17.25" customHeight="1">
      <c r="A49" s="459"/>
      <c r="B49" s="461" t="s">
        <v>698</v>
      </c>
      <c r="C49" s="566">
        <v>598</v>
      </c>
      <c r="D49" s="567"/>
      <c r="E49" s="566">
        <v>598</v>
      </c>
      <c r="F49" s="567"/>
      <c r="G49" s="448"/>
      <c r="H49" s="448"/>
      <c r="I49" s="448"/>
      <c r="J49" s="448"/>
      <c r="K49" s="448"/>
      <c r="L49" s="448"/>
    </row>
    <row r="50" spans="1:12" ht="17.25" customHeight="1">
      <c r="A50" s="459"/>
      <c r="B50" s="461" t="s">
        <v>818</v>
      </c>
      <c r="C50" s="566">
        <v>471</v>
      </c>
      <c r="D50" s="567"/>
      <c r="E50" s="566">
        <v>0</v>
      </c>
      <c r="F50" s="567"/>
      <c r="G50" s="448"/>
      <c r="H50" s="448"/>
      <c r="I50" s="448"/>
      <c r="J50" s="448"/>
      <c r="K50" s="448"/>
      <c r="L50" s="448"/>
    </row>
    <row r="51" spans="1:12" ht="17.25" customHeight="1">
      <c r="A51" s="571" t="s">
        <v>277</v>
      </c>
      <c r="B51" s="573"/>
      <c r="C51" s="565">
        <f>C23+C28+C41+C43</f>
        <v>17968</v>
      </c>
      <c r="D51" s="559"/>
      <c r="E51" s="565">
        <f>E23+E28+E41+E43</f>
        <v>17497</v>
      </c>
      <c r="F51" s="559"/>
      <c r="G51" s="448"/>
      <c r="H51" s="448"/>
      <c r="I51" s="448"/>
      <c r="J51" s="448"/>
      <c r="K51" s="448"/>
      <c r="L51" s="448"/>
    </row>
    <row r="52" spans="1:12" ht="17.25" customHeight="1">
      <c r="A52" s="571"/>
      <c r="B52" s="572"/>
      <c r="C52" s="572"/>
      <c r="D52" s="572"/>
      <c r="E52" s="572"/>
      <c r="F52" s="573"/>
      <c r="G52" s="448"/>
      <c r="H52" s="448"/>
      <c r="I52" s="448"/>
      <c r="J52" s="448"/>
      <c r="K52" s="448"/>
      <c r="L52" s="448"/>
    </row>
    <row r="53" spans="1:12" ht="17.25" customHeight="1">
      <c r="A53" s="459" t="s">
        <v>239</v>
      </c>
      <c r="B53" s="606"/>
      <c r="C53" s="607"/>
      <c r="D53" s="607"/>
      <c r="E53" s="607"/>
      <c r="F53" s="608"/>
      <c r="G53" s="448"/>
      <c r="H53" s="448"/>
      <c r="I53" s="448"/>
      <c r="J53" s="448"/>
      <c r="K53" s="448"/>
      <c r="L53" s="448"/>
    </row>
    <row r="54" spans="1:12" ht="17.25" customHeight="1">
      <c r="A54" s="464"/>
      <c r="B54" s="465" t="s">
        <v>715</v>
      </c>
      <c r="C54" s="609">
        <v>330</v>
      </c>
      <c r="D54" s="609"/>
      <c r="E54" s="609">
        <v>329</v>
      </c>
      <c r="F54" s="609"/>
      <c r="G54" s="448"/>
      <c r="H54" s="448"/>
      <c r="I54" s="448"/>
      <c r="J54" s="448"/>
      <c r="K54" s="448"/>
      <c r="L54" s="448"/>
    </row>
    <row r="55" spans="1:12" ht="17.25" customHeight="1">
      <c r="A55" s="464"/>
      <c r="B55" s="465" t="s">
        <v>716</v>
      </c>
      <c r="C55" s="609">
        <v>291</v>
      </c>
      <c r="D55" s="609"/>
      <c r="E55" s="609">
        <v>291</v>
      </c>
      <c r="F55" s="609"/>
      <c r="G55" s="448"/>
      <c r="H55" s="448"/>
      <c r="I55" s="448"/>
      <c r="J55" s="448"/>
      <c r="K55" s="448"/>
      <c r="L55" s="448"/>
    </row>
    <row r="56" spans="1:12" ht="17.25" customHeight="1">
      <c r="A56" s="464"/>
      <c r="B56" s="465" t="s">
        <v>717</v>
      </c>
      <c r="C56" s="609">
        <v>186</v>
      </c>
      <c r="D56" s="609"/>
      <c r="E56" s="609">
        <v>186</v>
      </c>
      <c r="F56" s="609"/>
      <c r="G56" s="448"/>
      <c r="H56" s="448"/>
      <c r="I56" s="448"/>
      <c r="J56" s="448"/>
      <c r="K56" s="448"/>
      <c r="L56" s="448"/>
    </row>
    <row r="57" spans="1:12" ht="17.25" customHeight="1">
      <c r="A57" s="464"/>
      <c r="B57" s="465" t="s">
        <v>718</v>
      </c>
      <c r="C57" s="609">
        <v>165</v>
      </c>
      <c r="D57" s="609"/>
      <c r="E57" s="609">
        <v>165</v>
      </c>
      <c r="F57" s="609"/>
      <c r="G57" s="448"/>
      <c r="H57" s="448"/>
      <c r="I57" s="448"/>
      <c r="J57" s="448"/>
      <c r="K57" s="448"/>
      <c r="L57" s="448"/>
    </row>
    <row r="58" spans="1:12" ht="17.25" customHeight="1">
      <c r="A58" s="464"/>
      <c r="B58" s="465" t="s">
        <v>719</v>
      </c>
      <c r="C58" s="609">
        <v>225</v>
      </c>
      <c r="D58" s="609"/>
      <c r="E58" s="609">
        <v>225</v>
      </c>
      <c r="F58" s="609"/>
      <c r="G58" s="448"/>
      <c r="H58" s="448"/>
      <c r="I58" s="448"/>
      <c r="J58" s="448"/>
      <c r="K58" s="448"/>
      <c r="L58" s="448"/>
    </row>
    <row r="59" spans="1:12" ht="17.25" customHeight="1">
      <c r="A59" s="464"/>
      <c r="B59" s="465" t="s">
        <v>720</v>
      </c>
      <c r="C59" s="609">
        <v>175</v>
      </c>
      <c r="D59" s="609"/>
      <c r="E59" s="609">
        <v>172</v>
      </c>
      <c r="F59" s="609"/>
      <c r="G59" s="448"/>
      <c r="H59" s="448"/>
      <c r="I59" s="448"/>
      <c r="J59" s="448"/>
      <c r="K59" s="448"/>
      <c r="L59" s="448"/>
    </row>
    <row r="60" spans="1:12" ht="17.25" customHeight="1">
      <c r="A60" s="464"/>
      <c r="B60" s="465" t="s">
        <v>721</v>
      </c>
      <c r="C60" s="609">
        <v>138</v>
      </c>
      <c r="D60" s="609"/>
      <c r="E60" s="609">
        <v>138</v>
      </c>
      <c r="F60" s="609"/>
      <c r="G60" s="448"/>
      <c r="H60" s="448"/>
      <c r="I60" s="448"/>
      <c r="J60" s="448"/>
      <c r="K60" s="448"/>
      <c r="L60" s="448"/>
    </row>
    <row r="61" spans="1:12" ht="17.25" customHeight="1">
      <c r="A61" s="464"/>
      <c r="B61" s="465" t="s">
        <v>722</v>
      </c>
      <c r="C61" s="609">
        <v>240</v>
      </c>
      <c r="D61" s="609"/>
      <c r="E61" s="609">
        <v>222</v>
      </c>
      <c r="F61" s="609"/>
      <c r="G61" s="448"/>
      <c r="H61" s="448"/>
      <c r="I61" s="448"/>
      <c r="J61" s="448"/>
      <c r="K61" s="448"/>
      <c r="L61" s="448"/>
    </row>
    <row r="62" spans="1:12" ht="17.25" customHeight="1">
      <c r="A62" s="571" t="s">
        <v>277</v>
      </c>
      <c r="B62" s="573"/>
      <c r="C62" s="565">
        <f>SUM(C54:D61)</f>
        <v>1750</v>
      </c>
      <c r="D62" s="559"/>
      <c r="E62" s="565">
        <f>SUM(E54:F61)</f>
        <v>1728</v>
      </c>
      <c r="F62" s="559"/>
      <c r="G62" s="448"/>
      <c r="H62" s="448"/>
      <c r="I62" s="448"/>
      <c r="J62" s="448"/>
      <c r="K62" s="448"/>
      <c r="L62" s="448"/>
    </row>
    <row r="63" spans="1:12" ht="17.25" customHeight="1">
      <c r="A63" s="571"/>
      <c r="B63" s="572"/>
      <c r="C63" s="572"/>
      <c r="D63" s="572"/>
      <c r="E63" s="572"/>
      <c r="F63" s="573"/>
      <c r="G63" s="448"/>
      <c r="H63" s="448"/>
      <c r="I63" s="448"/>
      <c r="J63" s="448"/>
      <c r="K63" s="448"/>
      <c r="L63" s="448"/>
    </row>
    <row r="64" spans="1:12" ht="17.25" customHeight="1">
      <c r="A64" s="459" t="s">
        <v>526</v>
      </c>
      <c r="B64" s="606"/>
      <c r="C64" s="607"/>
      <c r="D64" s="607"/>
      <c r="E64" s="607"/>
      <c r="F64" s="608"/>
      <c r="G64" s="448"/>
      <c r="H64" s="448"/>
      <c r="I64" s="448"/>
      <c r="J64" s="448"/>
      <c r="K64" s="448"/>
      <c r="L64" s="448"/>
    </row>
    <row r="65" spans="1:12" ht="60">
      <c r="A65" s="459"/>
      <c r="B65" s="466" t="s">
        <v>706</v>
      </c>
      <c r="C65" s="568">
        <v>7812</v>
      </c>
      <c r="D65" s="569"/>
      <c r="E65" s="568">
        <v>7812</v>
      </c>
      <c r="F65" s="569"/>
      <c r="G65" s="448"/>
      <c r="H65" s="448"/>
      <c r="I65" s="448"/>
      <c r="J65" s="448"/>
      <c r="K65" s="448"/>
      <c r="L65" s="448"/>
    </row>
    <row r="66" spans="1:12" ht="48">
      <c r="A66" s="459"/>
      <c r="B66" s="466" t="s">
        <v>707</v>
      </c>
      <c r="C66" s="568">
        <v>62500</v>
      </c>
      <c r="D66" s="569"/>
      <c r="E66" s="568">
        <v>62500</v>
      </c>
      <c r="F66" s="569"/>
      <c r="G66" s="448"/>
      <c r="H66" s="448"/>
      <c r="I66" s="448"/>
      <c r="J66" s="448"/>
      <c r="K66" s="448"/>
      <c r="L66" s="448"/>
    </row>
    <row r="67" spans="1:12" ht="24">
      <c r="A67" s="464"/>
      <c r="B67" s="466" t="s">
        <v>708</v>
      </c>
      <c r="C67" s="568">
        <v>750</v>
      </c>
      <c r="D67" s="569"/>
      <c r="E67" s="568">
        <v>750</v>
      </c>
      <c r="F67" s="569"/>
      <c r="G67" s="448"/>
      <c r="H67" s="448"/>
      <c r="I67" s="448"/>
      <c r="J67" s="448"/>
      <c r="K67" s="448"/>
      <c r="L67" s="448"/>
    </row>
    <row r="68" spans="1:12" ht="36">
      <c r="A68" s="464"/>
      <c r="B68" s="466" t="s">
        <v>709</v>
      </c>
      <c r="C68" s="568">
        <v>20833</v>
      </c>
      <c r="D68" s="569"/>
      <c r="E68" s="568">
        <v>20833</v>
      </c>
      <c r="F68" s="569"/>
      <c r="G68" s="448"/>
      <c r="H68" s="448"/>
      <c r="I68" s="448"/>
      <c r="J68" s="448"/>
      <c r="K68" s="448"/>
      <c r="L68" s="448"/>
    </row>
    <row r="69" spans="1:12" ht="12">
      <c r="A69" s="464"/>
      <c r="B69" s="466" t="s">
        <v>710</v>
      </c>
      <c r="C69" s="568">
        <v>310</v>
      </c>
      <c r="D69" s="569"/>
      <c r="E69" s="568">
        <v>310</v>
      </c>
      <c r="F69" s="569"/>
      <c r="G69" s="448"/>
      <c r="H69" s="448"/>
      <c r="I69" s="448"/>
      <c r="J69" s="448"/>
      <c r="K69" s="448"/>
      <c r="L69" s="448"/>
    </row>
    <row r="70" spans="1:12" ht="12">
      <c r="A70" s="464"/>
      <c r="B70" s="467" t="s">
        <v>711</v>
      </c>
      <c r="C70" s="568">
        <v>8725</v>
      </c>
      <c r="D70" s="569"/>
      <c r="E70" s="568">
        <v>8725</v>
      </c>
      <c r="F70" s="569"/>
      <c r="G70" s="448"/>
      <c r="H70" s="448"/>
      <c r="I70" s="448"/>
      <c r="J70" s="448"/>
      <c r="K70" s="448"/>
      <c r="L70" s="448"/>
    </row>
    <row r="71" spans="1:12" ht="12">
      <c r="A71" s="464"/>
      <c r="B71" s="467" t="s">
        <v>712</v>
      </c>
      <c r="C71" s="560">
        <v>699</v>
      </c>
      <c r="D71" s="561"/>
      <c r="E71" s="560">
        <v>699</v>
      </c>
      <c r="F71" s="561"/>
      <c r="G71" s="448"/>
      <c r="H71" s="448"/>
      <c r="I71" s="448"/>
      <c r="J71" s="448"/>
      <c r="K71" s="448"/>
      <c r="L71" s="448"/>
    </row>
    <row r="72" spans="1:12" ht="48">
      <c r="A72" s="464"/>
      <c r="B72" s="466" t="s">
        <v>713</v>
      </c>
      <c r="C72" s="557">
        <v>2044</v>
      </c>
      <c r="D72" s="558"/>
      <c r="E72" s="557">
        <v>2044</v>
      </c>
      <c r="F72" s="558"/>
      <c r="G72" s="448"/>
      <c r="H72" s="448"/>
      <c r="I72" s="448"/>
      <c r="J72" s="448"/>
      <c r="K72" s="448"/>
      <c r="L72" s="448"/>
    </row>
    <row r="73" spans="1:12" ht="48">
      <c r="A73" s="464"/>
      <c r="B73" s="466" t="s">
        <v>714</v>
      </c>
      <c r="C73" s="568">
        <v>307</v>
      </c>
      <c r="D73" s="569"/>
      <c r="E73" s="568">
        <v>307</v>
      </c>
      <c r="F73" s="569"/>
      <c r="G73" s="448"/>
      <c r="H73" s="448"/>
      <c r="I73" s="448"/>
      <c r="J73" s="448"/>
      <c r="K73" s="448"/>
      <c r="L73" s="448"/>
    </row>
    <row r="74" spans="1:12" ht="12">
      <c r="A74" s="468"/>
      <c r="B74" s="466" t="s">
        <v>819</v>
      </c>
      <c r="C74" s="568">
        <v>61142</v>
      </c>
      <c r="D74" s="569"/>
      <c r="E74" s="568">
        <v>0</v>
      </c>
      <c r="F74" s="569"/>
      <c r="G74" s="448"/>
      <c r="H74" s="448"/>
      <c r="I74" s="448"/>
      <c r="J74" s="448"/>
      <c r="K74" s="448"/>
      <c r="L74" s="448"/>
    </row>
    <row r="75" spans="1:12" ht="17.25" customHeight="1">
      <c r="A75" s="571" t="s">
        <v>277</v>
      </c>
      <c r="B75" s="573"/>
      <c r="C75" s="565">
        <f>SUM(C65:D74)</f>
        <v>165122</v>
      </c>
      <c r="D75" s="559"/>
      <c r="E75" s="565">
        <f>SUM(E65:F74)</f>
        <v>103980</v>
      </c>
      <c r="F75" s="559"/>
      <c r="G75" s="448"/>
      <c r="H75" s="448"/>
      <c r="I75" s="448"/>
      <c r="J75" s="448"/>
      <c r="K75" s="448"/>
      <c r="L75" s="448"/>
    </row>
    <row r="76" spans="1:12" ht="17.25" customHeight="1">
      <c r="A76" s="571"/>
      <c r="B76" s="572"/>
      <c r="C76" s="572"/>
      <c r="D76" s="572"/>
      <c r="E76" s="572"/>
      <c r="F76" s="573"/>
      <c r="G76" s="448"/>
      <c r="H76" s="448"/>
      <c r="I76" s="448"/>
      <c r="J76" s="448"/>
      <c r="K76" s="448"/>
      <c r="L76" s="448"/>
    </row>
    <row r="77" spans="1:12" ht="17.25" customHeight="1">
      <c r="A77" s="574" t="s">
        <v>527</v>
      </c>
      <c r="B77" s="562"/>
      <c r="C77" s="563">
        <f>C75+C62+C51+C20</f>
        <v>186946</v>
      </c>
      <c r="D77" s="564"/>
      <c r="E77" s="563">
        <f>E75+E62+E51+E20</f>
        <v>125311</v>
      </c>
      <c r="F77" s="564"/>
      <c r="G77" s="448"/>
      <c r="H77" s="448"/>
      <c r="I77" s="448"/>
      <c r="J77" s="448"/>
      <c r="K77" s="448"/>
      <c r="L77" s="448"/>
    </row>
    <row r="82" ht="6.75" customHeight="1"/>
    <row r="83" spans="1:11" ht="12" customHeight="1" hidden="1">
      <c r="A83" s="570" t="s">
        <v>699</v>
      </c>
      <c r="B83" s="570"/>
      <c r="C83" s="570"/>
      <c r="D83" s="570"/>
      <c r="E83" s="570"/>
      <c r="F83" s="570"/>
      <c r="G83" s="570"/>
      <c r="H83" s="570"/>
      <c r="I83" s="570"/>
      <c r="J83" s="570"/>
      <c r="K83" s="570"/>
    </row>
  </sheetData>
  <mergeCells count="155">
    <mergeCell ref="C46:D46"/>
    <mergeCell ref="C47:D47"/>
    <mergeCell ref="C28:D28"/>
    <mergeCell ref="E28:F28"/>
    <mergeCell ref="C29:D29"/>
    <mergeCell ref="E29:F29"/>
    <mergeCell ref="C30:D30"/>
    <mergeCell ref="E30:F30"/>
    <mergeCell ref="E41:F41"/>
    <mergeCell ref="C45:D45"/>
    <mergeCell ref="E4:F5"/>
    <mergeCell ref="C26:D26"/>
    <mergeCell ref="E26:F26"/>
    <mergeCell ref="E10:F10"/>
    <mergeCell ref="E11:F11"/>
    <mergeCell ref="E12:F12"/>
    <mergeCell ref="C24:D24"/>
    <mergeCell ref="E24:F24"/>
    <mergeCell ref="E8:F8"/>
    <mergeCell ref="E9:F9"/>
    <mergeCell ref="A1:F1"/>
    <mergeCell ref="C7:D7"/>
    <mergeCell ref="C6:D6"/>
    <mergeCell ref="E6:F6"/>
    <mergeCell ref="E7:F7"/>
    <mergeCell ref="A2:F2"/>
    <mergeCell ref="D3:F3"/>
    <mergeCell ref="A4:A5"/>
    <mergeCell ref="B4:B5"/>
    <mergeCell ref="C4:D5"/>
    <mergeCell ref="E20:F20"/>
    <mergeCell ref="E13:F13"/>
    <mergeCell ref="E14:F14"/>
    <mergeCell ref="E15:F15"/>
    <mergeCell ref="A16:B16"/>
    <mergeCell ref="A19:B19"/>
    <mergeCell ref="E17:F17"/>
    <mergeCell ref="C8:D8"/>
    <mergeCell ref="C9:D9"/>
    <mergeCell ref="E16:F16"/>
    <mergeCell ref="C15:D15"/>
    <mergeCell ref="A8:B8"/>
    <mergeCell ref="A11:B11"/>
    <mergeCell ref="A14:B14"/>
    <mergeCell ref="E23:F23"/>
    <mergeCell ref="E18:F18"/>
    <mergeCell ref="B22:F22"/>
    <mergeCell ref="A20:B20"/>
    <mergeCell ref="C20:D20"/>
    <mergeCell ref="C18:D18"/>
    <mergeCell ref="C23:D23"/>
    <mergeCell ref="A21:F21"/>
    <mergeCell ref="C19:D19"/>
    <mergeCell ref="E19:F19"/>
    <mergeCell ref="E42:F42"/>
    <mergeCell ref="E43:F43"/>
    <mergeCell ref="C41:D41"/>
    <mergeCell ref="C42:D42"/>
    <mergeCell ref="C43:D43"/>
    <mergeCell ref="C27:D27"/>
    <mergeCell ref="C25:D25"/>
    <mergeCell ref="E40:F40"/>
    <mergeCell ref="C33:D33"/>
    <mergeCell ref="E33:F33"/>
    <mergeCell ref="E25:F25"/>
    <mergeCell ref="E27:F27"/>
    <mergeCell ref="C37:D37"/>
    <mergeCell ref="E37:F37"/>
    <mergeCell ref="C31:D31"/>
    <mergeCell ref="E48:F48"/>
    <mergeCell ref="E49:F49"/>
    <mergeCell ref="C36:D36"/>
    <mergeCell ref="E36:F36"/>
    <mergeCell ref="C48:D48"/>
    <mergeCell ref="C49:D49"/>
    <mergeCell ref="E46:F46"/>
    <mergeCell ref="E47:F47"/>
    <mergeCell ref="E44:F44"/>
    <mergeCell ref="C44:D44"/>
    <mergeCell ref="C17:D17"/>
    <mergeCell ref="C10:D10"/>
    <mergeCell ref="C11:D11"/>
    <mergeCell ref="C12:D12"/>
    <mergeCell ref="C16:D16"/>
    <mergeCell ref="C13:D13"/>
    <mergeCell ref="C14:D14"/>
    <mergeCell ref="E31:F31"/>
    <mergeCell ref="C35:D35"/>
    <mergeCell ref="E35:F35"/>
    <mergeCell ref="C32:D32"/>
    <mergeCell ref="E32:F32"/>
    <mergeCell ref="C34:D34"/>
    <mergeCell ref="E34:F34"/>
    <mergeCell ref="C38:D38"/>
    <mergeCell ref="E38:F38"/>
    <mergeCell ref="A51:B51"/>
    <mergeCell ref="A52:F52"/>
    <mergeCell ref="E51:F51"/>
    <mergeCell ref="C51:D51"/>
    <mergeCell ref="C39:D39"/>
    <mergeCell ref="C40:D40"/>
    <mergeCell ref="E39:F39"/>
    <mergeCell ref="E45:F45"/>
    <mergeCell ref="B53:F53"/>
    <mergeCell ref="C55:D55"/>
    <mergeCell ref="E55:F55"/>
    <mergeCell ref="C56:D56"/>
    <mergeCell ref="E56:F56"/>
    <mergeCell ref="C54:D54"/>
    <mergeCell ref="E54:F54"/>
    <mergeCell ref="C57:D57"/>
    <mergeCell ref="E57:F57"/>
    <mergeCell ref="C58:D58"/>
    <mergeCell ref="E58:F58"/>
    <mergeCell ref="C61:D61"/>
    <mergeCell ref="E61:F61"/>
    <mergeCell ref="C59:D59"/>
    <mergeCell ref="E59:F59"/>
    <mergeCell ref="C60:D60"/>
    <mergeCell ref="E60:F60"/>
    <mergeCell ref="A62:B62"/>
    <mergeCell ref="C62:D62"/>
    <mergeCell ref="E62:F62"/>
    <mergeCell ref="A63:F63"/>
    <mergeCell ref="B64:F64"/>
    <mergeCell ref="C65:D65"/>
    <mergeCell ref="E65:F65"/>
    <mergeCell ref="C66:D66"/>
    <mergeCell ref="E66:F66"/>
    <mergeCell ref="C67:D67"/>
    <mergeCell ref="E67:F67"/>
    <mergeCell ref="C68:D68"/>
    <mergeCell ref="E68:F68"/>
    <mergeCell ref="A75:B75"/>
    <mergeCell ref="C75:D75"/>
    <mergeCell ref="E75:F75"/>
    <mergeCell ref="C71:D71"/>
    <mergeCell ref="E71:F71"/>
    <mergeCell ref="C72:D72"/>
    <mergeCell ref="E72:F72"/>
    <mergeCell ref="A83:K83"/>
    <mergeCell ref="A76:F76"/>
    <mergeCell ref="A77:B77"/>
    <mergeCell ref="C77:D77"/>
    <mergeCell ref="E77:F77"/>
    <mergeCell ref="C50:D50"/>
    <mergeCell ref="E50:F50"/>
    <mergeCell ref="C74:D74"/>
    <mergeCell ref="E74:F74"/>
    <mergeCell ref="C73:D73"/>
    <mergeCell ref="E73:F73"/>
    <mergeCell ref="C69:D69"/>
    <mergeCell ref="E69:F69"/>
    <mergeCell ref="C70:D70"/>
    <mergeCell ref="E70:F70"/>
  </mergeCells>
  <printOptions horizontalCentered="1" verticalCentered="1"/>
  <pageMargins left="0.1968503937007874" right="0" top="0" bottom="0" header="0" footer="0"/>
  <pageSetup fitToHeight="0" horizontalDpi="300" verticalDpi="300" orientation="portrait" paperSize="9" scale="5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:F1"/>
    </sheetView>
  </sheetViews>
  <sheetFormatPr defaultColWidth="9.140625" defaultRowHeight="12.75"/>
  <cols>
    <col min="1" max="1" width="8.8515625" style="148" bestFit="1" customWidth="1"/>
    <col min="2" max="2" width="44.8515625" style="149" bestFit="1" customWidth="1"/>
    <col min="3" max="4" width="11.140625" style="149" bestFit="1" customWidth="1"/>
    <col min="5" max="5" width="9.57421875" style="149" bestFit="1" customWidth="1"/>
    <col min="6" max="6" width="13.7109375" style="302" bestFit="1" customWidth="1"/>
    <col min="7" max="16384" width="11.421875" style="149" customWidth="1"/>
  </cols>
  <sheetData>
    <row r="1" spans="1:6" ht="12.75">
      <c r="A1" s="578" t="s">
        <v>71</v>
      </c>
      <c r="B1" s="578"/>
      <c r="C1" s="578"/>
      <c r="D1" s="578"/>
      <c r="E1" s="578"/>
      <c r="F1" s="578"/>
    </row>
    <row r="3" spans="1:6" ht="15">
      <c r="A3" s="640" t="s">
        <v>500</v>
      </c>
      <c r="B3" s="640"/>
      <c r="C3" s="640"/>
      <c r="D3" s="640"/>
      <c r="E3" s="640"/>
      <c r="F3" s="640"/>
    </row>
    <row r="4" spans="1:6" ht="15">
      <c r="A4" s="640" t="s">
        <v>761</v>
      </c>
      <c r="B4" s="640"/>
      <c r="C4" s="640"/>
      <c r="D4" s="640"/>
      <c r="E4" s="640"/>
      <c r="F4" s="640"/>
    </row>
    <row r="5" spans="2:6" ht="15">
      <c r="B5" s="300"/>
      <c r="C5" s="301"/>
      <c r="D5" s="301"/>
      <c r="E5" s="301"/>
      <c r="F5" s="303"/>
    </row>
    <row r="6" spans="3:6" ht="13.5" thickBot="1">
      <c r="C6" s="643"/>
      <c r="D6" s="643"/>
      <c r="F6" s="311" t="s">
        <v>762</v>
      </c>
    </row>
    <row r="7" spans="1:6" ht="26.25" thickBot="1">
      <c r="A7" s="426" t="s">
        <v>501</v>
      </c>
      <c r="B7" s="427" t="s">
        <v>259</v>
      </c>
      <c r="C7" s="428" t="s">
        <v>490</v>
      </c>
      <c r="D7" s="428" t="s">
        <v>482</v>
      </c>
      <c r="E7" s="428" t="s">
        <v>195</v>
      </c>
      <c r="F7" s="304" t="s">
        <v>217</v>
      </c>
    </row>
    <row r="8" spans="1:5" ht="12.75" customHeight="1" hidden="1">
      <c r="A8" s="429"/>
      <c r="B8" s="644"/>
      <c r="C8" s="645"/>
      <c r="D8" s="646"/>
      <c r="E8" s="430"/>
    </row>
    <row r="9" spans="1:6" ht="16.5" customHeight="1" thickBot="1">
      <c r="A9" s="431">
        <v>1</v>
      </c>
      <c r="B9" s="432" t="s">
        <v>502</v>
      </c>
      <c r="C9" s="433">
        <v>53617</v>
      </c>
      <c r="D9" s="433">
        <v>53617</v>
      </c>
      <c r="E9" s="433">
        <v>48728</v>
      </c>
      <c r="F9" s="305">
        <f aca="true" t="shared" si="0" ref="F9:F26">E9/D9</f>
        <v>0.9088162336572356</v>
      </c>
    </row>
    <row r="10" spans="1:8" ht="18.75" customHeight="1" thickBot="1">
      <c r="A10" s="431">
        <v>2</v>
      </c>
      <c r="B10" s="432" t="s">
        <v>823</v>
      </c>
      <c r="C10" s="434">
        <v>443074</v>
      </c>
      <c r="D10" s="434">
        <v>471573</v>
      </c>
      <c r="E10" s="434">
        <v>560445</v>
      </c>
      <c r="F10" s="305">
        <f t="shared" si="0"/>
        <v>1.1884586267661634</v>
      </c>
      <c r="H10" s="425"/>
    </row>
    <row r="11" spans="1:6" ht="18.75" customHeight="1" thickBot="1">
      <c r="A11" s="431">
        <v>3</v>
      </c>
      <c r="B11" s="432" t="s">
        <v>503</v>
      </c>
      <c r="C11" s="434">
        <v>310</v>
      </c>
      <c r="D11" s="434">
        <v>323</v>
      </c>
      <c r="E11" s="434">
        <v>296</v>
      </c>
      <c r="F11" s="305">
        <f t="shared" si="0"/>
        <v>0.9164086687306502</v>
      </c>
    </row>
    <row r="12" spans="1:6" s="148" customFormat="1" ht="18.75" customHeight="1">
      <c r="A12" s="431">
        <v>4</v>
      </c>
      <c r="B12" s="432" t="s">
        <v>504</v>
      </c>
      <c r="C12" s="434">
        <f>SUM(C13:C26)</f>
        <v>23889</v>
      </c>
      <c r="D12" s="434">
        <f>SUM(D13:D26)</f>
        <v>31280</v>
      </c>
      <c r="E12" s="434">
        <f>SUM(E13:E26)</f>
        <v>17318</v>
      </c>
      <c r="F12" s="305">
        <f t="shared" si="0"/>
        <v>0.5536445012787724</v>
      </c>
    </row>
    <row r="13" spans="1:6" ht="18.75" customHeight="1">
      <c r="A13" s="431"/>
      <c r="B13" s="435" t="s">
        <v>505</v>
      </c>
      <c r="C13" s="436">
        <v>3620</v>
      </c>
      <c r="D13" s="436">
        <v>4820</v>
      </c>
      <c r="E13" s="436">
        <v>4870</v>
      </c>
      <c r="F13" s="307">
        <f t="shared" si="0"/>
        <v>1.0103734439834025</v>
      </c>
    </row>
    <row r="14" spans="1:6" ht="18.75" customHeight="1">
      <c r="A14" s="431"/>
      <c r="B14" s="435" t="s">
        <v>506</v>
      </c>
      <c r="C14" s="436">
        <v>1500</v>
      </c>
      <c r="D14" s="436">
        <v>0</v>
      </c>
      <c r="E14" s="436">
        <v>0</v>
      </c>
      <c r="F14" s="307" t="e">
        <f t="shared" si="0"/>
        <v>#DIV/0!</v>
      </c>
    </row>
    <row r="15" spans="1:6" ht="18.75" customHeight="1">
      <c r="A15" s="431"/>
      <c r="B15" s="435" t="s">
        <v>507</v>
      </c>
      <c r="C15" s="436">
        <v>250</v>
      </c>
      <c r="D15" s="436">
        <v>100</v>
      </c>
      <c r="E15" s="436">
        <v>0</v>
      </c>
      <c r="F15" s="307">
        <f t="shared" si="0"/>
        <v>0</v>
      </c>
    </row>
    <row r="16" spans="1:6" ht="18.75" customHeight="1">
      <c r="A16" s="431"/>
      <c r="B16" s="437" t="s">
        <v>508</v>
      </c>
      <c r="C16" s="436">
        <v>1080</v>
      </c>
      <c r="D16" s="436">
        <v>1080</v>
      </c>
      <c r="E16" s="436">
        <v>1080</v>
      </c>
      <c r="F16" s="307">
        <f t="shared" si="0"/>
        <v>1</v>
      </c>
    </row>
    <row r="17" spans="1:6" ht="18.75" customHeight="1">
      <c r="A17" s="431"/>
      <c r="B17" s="437" t="s">
        <v>824</v>
      </c>
      <c r="C17" s="436">
        <v>2500</v>
      </c>
      <c r="D17" s="436">
        <v>2500</v>
      </c>
      <c r="E17" s="436">
        <v>1925</v>
      </c>
      <c r="F17" s="307">
        <f t="shared" si="0"/>
        <v>0.77</v>
      </c>
    </row>
    <row r="18" spans="1:6" ht="18.75" customHeight="1">
      <c r="A18" s="431"/>
      <c r="B18" s="437" t="s">
        <v>509</v>
      </c>
      <c r="C18" s="436">
        <v>4678</v>
      </c>
      <c r="D18" s="436">
        <v>4678</v>
      </c>
      <c r="E18" s="436">
        <v>4445</v>
      </c>
      <c r="F18" s="307">
        <f t="shared" si="0"/>
        <v>0.950192389910218</v>
      </c>
    </row>
    <row r="19" spans="1:6" ht="18.75" customHeight="1">
      <c r="A19" s="431"/>
      <c r="B19" s="437" t="s">
        <v>510</v>
      </c>
      <c r="C19" s="436">
        <v>460</v>
      </c>
      <c r="D19" s="436">
        <v>460</v>
      </c>
      <c r="E19" s="436"/>
      <c r="F19" s="307">
        <f t="shared" si="0"/>
        <v>0</v>
      </c>
    </row>
    <row r="20" spans="1:6" ht="18.75" customHeight="1">
      <c r="A20" s="431"/>
      <c r="B20" s="437" t="s">
        <v>511</v>
      </c>
      <c r="C20" s="436">
        <v>650</v>
      </c>
      <c r="D20" s="436">
        <v>650</v>
      </c>
      <c r="E20" s="436">
        <v>644</v>
      </c>
      <c r="F20" s="307">
        <f t="shared" si="0"/>
        <v>0.9907692307692307</v>
      </c>
    </row>
    <row r="21" spans="1:6" ht="18.75" customHeight="1">
      <c r="A21" s="431"/>
      <c r="B21" s="437" t="s">
        <v>512</v>
      </c>
      <c r="C21" s="436">
        <v>100</v>
      </c>
      <c r="D21" s="436">
        <v>100</v>
      </c>
      <c r="E21" s="436">
        <v>100</v>
      </c>
      <c r="F21" s="307">
        <f t="shared" si="0"/>
        <v>1</v>
      </c>
    </row>
    <row r="22" spans="1:6" ht="18.75" customHeight="1">
      <c r="A22" s="431"/>
      <c r="B22" s="437" t="s">
        <v>513</v>
      </c>
      <c r="C22" s="436">
        <v>300</v>
      </c>
      <c r="D22" s="436">
        <v>300</v>
      </c>
      <c r="E22" s="436"/>
      <c r="F22" s="307">
        <f t="shared" si="0"/>
        <v>0</v>
      </c>
    </row>
    <row r="23" spans="1:6" ht="18.75" customHeight="1">
      <c r="A23" s="431"/>
      <c r="B23" s="437" t="s">
        <v>746</v>
      </c>
      <c r="C23" s="436">
        <v>1241</v>
      </c>
      <c r="D23" s="436">
        <v>5127</v>
      </c>
      <c r="E23" s="436">
        <v>4054</v>
      </c>
      <c r="F23" s="307">
        <f t="shared" si="0"/>
        <v>0.7907158182172811</v>
      </c>
    </row>
    <row r="24" spans="1:6" ht="18.75" customHeight="1">
      <c r="A24" s="431"/>
      <c r="B24" s="437" t="s">
        <v>747</v>
      </c>
      <c r="C24" s="436">
        <v>7510</v>
      </c>
      <c r="D24" s="436">
        <v>7510</v>
      </c>
      <c r="E24" s="436">
        <v>0</v>
      </c>
      <c r="F24" s="307">
        <f t="shared" si="0"/>
        <v>0</v>
      </c>
    </row>
    <row r="25" spans="1:6" ht="18.75" customHeight="1">
      <c r="A25" s="431"/>
      <c r="B25" s="437" t="s">
        <v>748</v>
      </c>
      <c r="C25" s="436">
        <v>0</v>
      </c>
      <c r="D25" s="436">
        <v>200</v>
      </c>
      <c r="E25" s="436">
        <v>200</v>
      </c>
      <c r="F25" s="307">
        <f t="shared" si="0"/>
        <v>1</v>
      </c>
    </row>
    <row r="26" spans="1:6" ht="18.75" customHeight="1">
      <c r="A26" s="431"/>
      <c r="B26" s="437" t="s">
        <v>749</v>
      </c>
      <c r="C26" s="436">
        <v>0</v>
      </c>
      <c r="D26" s="436">
        <v>3755</v>
      </c>
      <c r="E26" s="436"/>
      <c r="F26" s="307">
        <f t="shared" si="0"/>
        <v>0</v>
      </c>
    </row>
    <row r="27" spans="1:6" s="148" customFormat="1" ht="18.75" customHeight="1">
      <c r="A27" s="431">
        <v>5</v>
      </c>
      <c r="B27" s="432" t="s">
        <v>514</v>
      </c>
      <c r="C27" s="434">
        <f>SUM(C28:C44)</f>
        <v>45627</v>
      </c>
      <c r="D27" s="434">
        <f>SUM(D28:D44)</f>
        <v>0</v>
      </c>
      <c r="E27" s="434">
        <f>SUM(E28:E44)</f>
        <v>0</v>
      </c>
      <c r="F27" s="306">
        <v>0</v>
      </c>
    </row>
    <row r="28" spans="1:6" ht="18.75" customHeight="1">
      <c r="A28" s="431"/>
      <c r="B28" s="435" t="s">
        <v>515</v>
      </c>
      <c r="C28" s="436">
        <v>11220</v>
      </c>
      <c r="D28" s="436">
        <v>0</v>
      </c>
      <c r="E28" s="436">
        <v>0</v>
      </c>
      <c r="F28" s="307">
        <v>0</v>
      </c>
    </row>
    <row r="29" spans="1:6" ht="18.75" customHeight="1">
      <c r="A29" s="431"/>
      <c r="B29" s="437" t="s">
        <v>516</v>
      </c>
      <c r="C29" s="436">
        <v>4000</v>
      </c>
      <c r="D29" s="436">
        <v>0</v>
      </c>
      <c r="E29" s="436">
        <v>0</v>
      </c>
      <c r="F29" s="307">
        <v>0</v>
      </c>
    </row>
    <row r="30" spans="1:6" ht="18.75" customHeight="1">
      <c r="A30" s="431"/>
      <c r="B30" s="435" t="s">
        <v>750</v>
      </c>
      <c r="C30" s="436">
        <v>632</v>
      </c>
      <c r="D30" s="436">
        <v>0</v>
      </c>
      <c r="E30" s="436">
        <v>0</v>
      </c>
      <c r="F30" s="307">
        <v>0</v>
      </c>
    </row>
    <row r="31" spans="1:6" ht="18.75" customHeight="1">
      <c r="A31" s="431"/>
      <c r="B31" s="435" t="s">
        <v>751</v>
      </c>
      <c r="C31" s="436">
        <v>1045</v>
      </c>
      <c r="D31" s="436">
        <v>0</v>
      </c>
      <c r="E31" s="436">
        <v>0</v>
      </c>
      <c r="F31" s="307">
        <v>0</v>
      </c>
    </row>
    <row r="32" spans="1:6" ht="12.75" customHeight="1" hidden="1">
      <c r="A32" s="431"/>
      <c r="B32" s="437"/>
      <c r="C32" s="436"/>
      <c r="D32" s="436"/>
      <c r="E32" s="436"/>
      <c r="F32" s="307">
        <v>0</v>
      </c>
    </row>
    <row r="33" spans="1:6" ht="18.75" customHeight="1">
      <c r="A33" s="431"/>
      <c r="B33" s="435" t="s">
        <v>752</v>
      </c>
      <c r="C33" s="436">
        <v>3755</v>
      </c>
      <c r="D33" s="436">
        <v>0</v>
      </c>
      <c r="E33" s="436">
        <v>0</v>
      </c>
      <c r="F33" s="307">
        <v>0</v>
      </c>
    </row>
    <row r="34" spans="1:6" ht="12.75" customHeight="1" hidden="1">
      <c r="A34" s="431"/>
      <c r="B34" s="435"/>
      <c r="C34" s="436"/>
      <c r="D34" s="436"/>
      <c r="E34" s="436"/>
      <c r="F34" s="307">
        <v>0</v>
      </c>
    </row>
    <row r="35" spans="1:6" ht="12.75" customHeight="1" hidden="1">
      <c r="A35" s="431"/>
      <c r="B35" s="435"/>
      <c r="C35" s="436"/>
      <c r="D35" s="436"/>
      <c r="E35" s="436"/>
      <c r="F35" s="307">
        <v>0</v>
      </c>
    </row>
    <row r="36" spans="1:6" ht="18.75" customHeight="1">
      <c r="A36" s="431"/>
      <c r="B36" s="437" t="s">
        <v>753</v>
      </c>
      <c r="C36" s="436">
        <v>5000</v>
      </c>
      <c r="D36" s="436">
        <v>0</v>
      </c>
      <c r="E36" s="436">
        <v>0</v>
      </c>
      <c r="F36" s="307">
        <v>0</v>
      </c>
    </row>
    <row r="37" spans="1:6" ht="18.75" customHeight="1">
      <c r="A37" s="431"/>
      <c r="B37" s="437" t="s">
        <v>517</v>
      </c>
      <c r="C37" s="436">
        <v>10000</v>
      </c>
      <c r="D37" s="436">
        <v>0</v>
      </c>
      <c r="E37" s="436">
        <v>0</v>
      </c>
      <c r="F37" s="307">
        <v>0</v>
      </c>
    </row>
    <row r="38" spans="1:6" ht="18.75" customHeight="1">
      <c r="A38" s="431"/>
      <c r="B38" s="437" t="s">
        <v>754</v>
      </c>
      <c r="C38" s="436">
        <v>5000</v>
      </c>
      <c r="D38" s="436">
        <v>0</v>
      </c>
      <c r="E38" s="436">
        <v>0</v>
      </c>
      <c r="F38" s="307">
        <v>0</v>
      </c>
    </row>
    <row r="39" spans="1:6" ht="18.75" customHeight="1">
      <c r="A39" s="431"/>
      <c r="B39" s="437" t="s">
        <v>755</v>
      </c>
      <c r="C39" s="436">
        <v>918</v>
      </c>
      <c r="D39" s="436">
        <v>0</v>
      </c>
      <c r="E39" s="436">
        <v>0</v>
      </c>
      <c r="F39" s="307">
        <v>0</v>
      </c>
    </row>
    <row r="40" spans="1:6" ht="18.75" customHeight="1">
      <c r="A40" s="431"/>
      <c r="B40" s="437" t="s">
        <v>756</v>
      </c>
      <c r="C40" s="436">
        <v>1271</v>
      </c>
      <c r="D40" s="436">
        <v>0</v>
      </c>
      <c r="E40" s="436">
        <v>0</v>
      </c>
      <c r="F40" s="307">
        <v>0</v>
      </c>
    </row>
    <row r="41" spans="1:6" ht="18.75" customHeight="1">
      <c r="A41" s="431"/>
      <c r="B41" s="437" t="s">
        <v>757</v>
      </c>
      <c r="C41" s="436">
        <v>2786</v>
      </c>
      <c r="D41" s="436">
        <v>0</v>
      </c>
      <c r="E41" s="436">
        <v>0</v>
      </c>
      <c r="F41" s="307">
        <v>0</v>
      </c>
    </row>
    <row r="42" spans="1:6" ht="18.75" customHeight="1">
      <c r="A42" s="431"/>
      <c r="B42" s="437" t="s">
        <v>758</v>
      </c>
      <c r="C42" s="436">
        <v>0</v>
      </c>
      <c r="D42" s="436">
        <v>0</v>
      </c>
      <c r="E42" s="436">
        <v>0</v>
      </c>
      <c r="F42" s="307">
        <v>0</v>
      </c>
    </row>
    <row r="43" spans="1:6" ht="18.75" customHeight="1">
      <c r="A43" s="431"/>
      <c r="B43" s="437" t="s">
        <v>759</v>
      </c>
      <c r="C43" s="436">
        <v>0</v>
      </c>
      <c r="D43" s="436">
        <v>0</v>
      </c>
      <c r="E43" s="436">
        <v>0</v>
      </c>
      <c r="F43" s="307">
        <v>0</v>
      </c>
    </row>
    <row r="44" spans="1:6" ht="18.75" customHeight="1">
      <c r="A44" s="431"/>
      <c r="B44" s="437" t="s">
        <v>760</v>
      </c>
      <c r="C44" s="436">
        <v>0</v>
      </c>
      <c r="D44" s="436">
        <v>0</v>
      </c>
      <c r="E44" s="436">
        <v>0</v>
      </c>
      <c r="F44" s="307">
        <v>0</v>
      </c>
    </row>
    <row r="45" spans="1:6" s="148" customFormat="1" ht="18.75" customHeight="1">
      <c r="A45" s="431">
        <v>6</v>
      </c>
      <c r="B45" s="438" t="s">
        <v>518</v>
      </c>
      <c r="C45" s="434">
        <v>27000</v>
      </c>
      <c r="D45" s="434">
        <v>0</v>
      </c>
      <c r="E45" s="434">
        <v>0</v>
      </c>
      <c r="F45" s="307">
        <v>0</v>
      </c>
    </row>
    <row r="46" spans="1:6" ht="18.75" customHeight="1">
      <c r="A46" s="431">
        <v>7</v>
      </c>
      <c r="B46" s="432" t="s">
        <v>479</v>
      </c>
      <c r="C46" s="434">
        <v>27200</v>
      </c>
      <c r="D46" s="434">
        <v>27200</v>
      </c>
      <c r="E46" s="434">
        <v>26606</v>
      </c>
      <c r="F46" s="306">
        <f>E46/D46</f>
        <v>0.9781617647058823</v>
      </c>
    </row>
    <row r="47" spans="1:6" ht="18.75" customHeight="1">
      <c r="A47" s="431">
        <v>8</v>
      </c>
      <c r="B47" s="432" t="s">
        <v>480</v>
      </c>
      <c r="C47" s="434">
        <v>89684</v>
      </c>
      <c r="D47" s="434">
        <v>102612</v>
      </c>
      <c r="E47" s="434">
        <v>93975</v>
      </c>
      <c r="F47" s="306">
        <f>E47/D47</f>
        <v>0.9158285580633844</v>
      </c>
    </row>
    <row r="48" spans="1:6" ht="18.75" customHeight="1">
      <c r="A48" s="431">
        <v>9</v>
      </c>
      <c r="B48" s="432" t="s">
        <v>519</v>
      </c>
      <c r="C48" s="434">
        <v>32250</v>
      </c>
      <c r="D48" s="434">
        <v>50315</v>
      </c>
      <c r="E48" s="434">
        <v>48605</v>
      </c>
      <c r="F48" s="306">
        <f>E48/D48</f>
        <v>0.9660141111000695</v>
      </c>
    </row>
    <row r="49" spans="1:6" ht="18.75" customHeight="1" thickBot="1">
      <c r="A49" s="439">
        <v>10</v>
      </c>
      <c r="B49" s="432" t="s">
        <v>520</v>
      </c>
      <c r="C49" s="440">
        <v>686664</v>
      </c>
      <c r="D49" s="440">
        <v>387511</v>
      </c>
      <c r="E49" s="440">
        <v>308251</v>
      </c>
      <c r="F49" s="306">
        <f>E49/D49</f>
        <v>0.7954638707030252</v>
      </c>
    </row>
    <row r="50" spans="1:6" ht="12.75" customHeight="1" hidden="1">
      <c r="A50" s="441"/>
      <c r="B50" s="442" t="s">
        <v>521</v>
      </c>
      <c r="C50" s="443"/>
      <c r="D50" s="443"/>
      <c r="E50" s="443"/>
      <c r="F50" s="308"/>
    </row>
    <row r="51" spans="1:6" ht="12.75" customHeight="1" hidden="1">
      <c r="A51" s="444"/>
      <c r="B51" s="445"/>
      <c r="C51" s="446"/>
      <c r="D51" s="446"/>
      <c r="E51" s="446"/>
      <c r="F51" s="309"/>
    </row>
    <row r="52" spans="1:6" ht="18.75" customHeight="1" thickBot="1">
      <c r="A52" s="641" t="s">
        <v>297</v>
      </c>
      <c r="B52" s="642"/>
      <c r="C52" s="447">
        <f>C49+C48+C47+C46+C45+C27+C12+C11+C10+C9</f>
        <v>1429315</v>
      </c>
      <c r="D52" s="447">
        <f>D49+D48+D47+D46+D45+D27+D12+D11+D10+D9</f>
        <v>1124431</v>
      </c>
      <c r="E52" s="447">
        <f>E49+E48+E47+E46+E45+E27+E12+E11+E10+E9</f>
        <v>1104224</v>
      </c>
      <c r="F52" s="310">
        <f>E52/D52</f>
        <v>0.9820291329570244</v>
      </c>
    </row>
  </sheetData>
  <mergeCells count="6">
    <mergeCell ref="A1:F1"/>
    <mergeCell ref="A3:F3"/>
    <mergeCell ref="A52:B52"/>
    <mergeCell ref="A4:F4"/>
    <mergeCell ref="C6:D6"/>
    <mergeCell ref="B8:D8"/>
  </mergeCells>
  <printOptions/>
  <pageMargins left="0.3937007874015748" right="0.3937007874015748" top="0.1968503937007874" bottom="0.1968503937007874" header="0.5118110236220472" footer="0.5118110236220472"/>
  <pageSetup fitToHeight="0"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B30" sqref="B30"/>
    </sheetView>
  </sheetViews>
  <sheetFormatPr defaultColWidth="9.140625" defaultRowHeight="12.75"/>
  <cols>
    <col min="1" max="1" width="28.28125" style="67" customWidth="1"/>
    <col min="2" max="2" width="16.7109375" style="67" customWidth="1"/>
    <col min="3" max="3" width="3.28125" style="67" customWidth="1"/>
    <col min="4" max="4" width="26.8515625" style="67" customWidth="1"/>
    <col min="5" max="5" width="21.57421875" style="67" customWidth="1"/>
    <col min="6" max="16384" width="11.7109375" style="67" customWidth="1"/>
  </cols>
  <sheetData>
    <row r="1" spans="1:6" s="42" customFormat="1" ht="12.75">
      <c r="A1" s="647" t="s">
        <v>80</v>
      </c>
      <c r="B1" s="648"/>
      <c r="C1" s="648"/>
      <c r="D1" s="648"/>
      <c r="E1" s="648"/>
      <c r="F1" s="648"/>
    </row>
    <row r="2" spans="1:5" s="42" customFormat="1" ht="14.25">
      <c r="A2" s="650" t="s">
        <v>279</v>
      </c>
      <c r="B2" s="650"/>
      <c r="C2" s="650"/>
      <c r="D2" s="650"/>
      <c r="E2" s="650"/>
    </row>
    <row r="3" spans="1:5" s="42" customFormat="1" ht="14.25">
      <c r="A3" s="650" t="s">
        <v>738</v>
      </c>
      <c r="B3" s="650"/>
      <c r="C3" s="650"/>
      <c r="D3" s="650"/>
      <c r="E3" s="650"/>
    </row>
    <row r="4" spans="1:5" s="42" customFormat="1" ht="14.25">
      <c r="A4" s="43"/>
      <c r="E4" s="158" t="s">
        <v>582</v>
      </c>
    </row>
    <row r="5" spans="1:5" s="42" customFormat="1" ht="14.25">
      <c r="A5" s="649" t="s">
        <v>280</v>
      </c>
      <c r="B5" s="649"/>
      <c r="C5" s="649"/>
      <c r="D5" s="649"/>
      <c r="E5" s="649"/>
    </row>
    <row r="6" spans="1:5" s="42" customFormat="1" ht="14.25">
      <c r="A6" s="649" t="s">
        <v>281</v>
      </c>
      <c r="B6" s="649"/>
      <c r="C6" s="45"/>
      <c r="D6" s="649" t="s">
        <v>282</v>
      </c>
      <c r="E6" s="649"/>
    </row>
    <row r="7" s="42" customFormat="1" ht="12.75">
      <c r="A7" s="46"/>
    </row>
    <row r="8" spans="1:5" s="42" customFormat="1" ht="15">
      <c r="A8" s="47" t="s">
        <v>283</v>
      </c>
      <c r="B8" s="384">
        <v>1184208</v>
      </c>
      <c r="D8" s="49" t="s">
        <v>284</v>
      </c>
      <c r="E8" s="384">
        <v>1193078</v>
      </c>
    </row>
    <row r="9" spans="1:5" s="42" customFormat="1" ht="15">
      <c r="A9" s="47" t="s">
        <v>285</v>
      </c>
      <c r="B9" s="384">
        <v>373176</v>
      </c>
      <c r="D9" s="49" t="s">
        <v>286</v>
      </c>
      <c r="E9" s="384">
        <v>312166</v>
      </c>
    </row>
    <row r="10" spans="1:5" s="42" customFormat="1" ht="15">
      <c r="A10" s="47" t="s">
        <v>287</v>
      </c>
      <c r="B10" s="384">
        <v>312827</v>
      </c>
      <c r="D10" s="49" t="s">
        <v>288</v>
      </c>
      <c r="E10" s="384">
        <v>624405</v>
      </c>
    </row>
    <row r="11" spans="1:5" s="42" customFormat="1" ht="15">
      <c r="A11" s="47" t="s">
        <v>289</v>
      </c>
      <c r="B11" s="384">
        <v>93782</v>
      </c>
      <c r="D11" s="49" t="s">
        <v>814</v>
      </c>
      <c r="E11" s="384">
        <v>17318</v>
      </c>
    </row>
    <row r="12" spans="1:5" s="42" customFormat="1" ht="15">
      <c r="A12" s="47" t="s">
        <v>291</v>
      </c>
      <c r="B12" s="384">
        <v>24895</v>
      </c>
      <c r="D12" s="49" t="s">
        <v>815</v>
      </c>
      <c r="E12" s="384">
        <v>20053</v>
      </c>
    </row>
    <row r="13" spans="1:5" s="42" customFormat="1" ht="15">
      <c r="A13" s="47" t="s">
        <v>248</v>
      </c>
      <c r="B13" s="384">
        <v>268744</v>
      </c>
      <c r="D13" s="49" t="s">
        <v>292</v>
      </c>
      <c r="E13" s="384">
        <v>175751</v>
      </c>
    </row>
    <row r="14" spans="1:5" s="42" customFormat="1" ht="15">
      <c r="A14" s="49" t="s">
        <v>293</v>
      </c>
      <c r="B14" s="384">
        <v>413177</v>
      </c>
      <c r="D14" s="50" t="s">
        <v>816</v>
      </c>
      <c r="E14" s="384">
        <v>411259</v>
      </c>
    </row>
    <row r="15" spans="1:5" s="42" customFormat="1" ht="15">
      <c r="A15" s="47" t="s">
        <v>295</v>
      </c>
      <c r="B15" s="384">
        <v>165029</v>
      </c>
      <c r="D15" s="49" t="s">
        <v>294</v>
      </c>
      <c r="E15" s="384">
        <v>92020</v>
      </c>
    </row>
    <row r="16" spans="1:5" s="42" customFormat="1" ht="15">
      <c r="A16" s="47" t="s">
        <v>296</v>
      </c>
      <c r="B16" s="384">
        <v>63211</v>
      </c>
      <c r="D16" s="49" t="s">
        <v>536</v>
      </c>
      <c r="E16" s="384">
        <v>0</v>
      </c>
    </row>
    <row r="17" spans="1:5" s="42" customFormat="1" ht="15">
      <c r="A17" s="47" t="s">
        <v>536</v>
      </c>
      <c r="B17" s="384">
        <v>9736</v>
      </c>
      <c r="D17" s="49" t="s">
        <v>825</v>
      </c>
      <c r="E17" s="384">
        <v>59</v>
      </c>
    </row>
    <row r="18" spans="1:5" s="53" customFormat="1" ht="15">
      <c r="A18" s="51" t="s">
        <v>220</v>
      </c>
      <c r="B18" s="385">
        <f>SUM(B8:B17)</f>
        <v>2908785</v>
      </c>
      <c r="D18" s="54"/>
      <c r="E18" s="385"/>
    </row>
    <row r="19" spans="1:5" s="53" customFormat="1" ht="15">
      <c r="A19" s="47" t="s">
        <v>817</v>
      </c>
      <c r="B19" s="384">
        <v>3882</v>
      </c>
      <c r="D19" s="54" t="s">
        <v>297</v>
      </c>
      <c r="E19" s="385">
        <f>SUM(E8:E17)</f>
        <v>2846109</v>
      </c>
    </row>
    <row r="20" spans="1:5" s="42" customFormat="1" ht="15">
      <c r="A20" s="49" t="s">
        <v>298</v>
      </c>
      <c r="B20" s="384">
        <v>4892</v>
      </c>
      <c r="D20" s="49" t="s">
        <v>299</v>
      </c>
      <c r="E20" s="384">
        <v>55893</v>
      </c>
    </row>
    <row r="21" spans="1:5" s="42" customFormat="1" ht="15">
      <c r="A21" s="49" t="s">
        <v>300</v>
      </c>
      <c r="B21" s="384">
        <v>55893</v>
      </c>
      <c r="D21" s="49" t="s">
        <v>301</v>
      </c>
      <c r="E21" s="384">
        <v>-41441</v>
      </c>
    </row>
    <row r="22" spans="1:5" s="42" customFormat="1" ht="15">
      <c r="A22" s="49" t="s">
        <v>302</v>
      </c>
      <c r="B22" s="384">
        <v>-41566</v>
      </c>
      <c r="D22" s="49" t="s">
        <v>303</v>
      </c>
      <c r="E22" s="384">
        <v>71325</v>
      </c>
    </row>
    <row r="23" spans="1:5" s="42" customFormat="1" ht="14.25">
      <c r="A23" s="55" t="s">
        <v>304</v>
      </c>
      <c r="B23" s="56">
        <f>SUM(B18:B22)</f>
        <v>2931886</v>
      </c>
      <c r="C23" s="57"/>
      <c r="D23" s="55" t="s">
        <v>304</v>
      </c>
      <c r="E23" s="58">
        <f>SUM(E19:E22)</f>
        <v>2931886</v>
      </c>
    </row>
    <row r="24" spans="2:5" s="42" customFormat="1" ht="12.75">
      <c r="B24" s="59"/>
      <c r="E24" s="44"/>
    </row>
    <row r="25" spans="1:5" s="42" customFormat="1" ht="14.25">
      <c r="A25" s="649" t="s">
        <v>305</v>
      </c>
      <c r="B25" s="649"/>
      <c r="C25" s="649"/>
      <c r="D25" s="649"/>
      <c r="E25" s="649"/>
    </row>
    <row r="26" spans="2:7" s="42" customFormat="1" ht="13.5" customHeight="1">
      <c r="B26" s="60"/>
      <c r="C26" s="60"/>
      <c r="G26" s="47"/>
    </row>
    <row r="27" spans="1:5" s="42" customFormat="1" ht="13.5" customHeight="1">
      <c r="A27" s="47" t="s">
        <v>283</v>
      </c>
      <c r="B27" s="61">
        <v>1145807</v>
      </c>
      <c r="C27" s="61"/>
      <c r="D27" s="49" t="s">
        <v>284</v>
      </c>
      <c r="E27" s="384">
        <v>1193078</v>
      </c>
    </row>
    <row r="28" spans="1:5" s="42" customFormat="1" ht="13.5" customHeight="1">
      <c r="A28" s="47" t="s">
        <v>285</v>
      </c>
      <c r="B28" s="61">
        <v>373176</v>
      </c>
      <c r="C28" s="61"/>
      <c r="D28" s="49" t="s">
        <v>286</v>
      </c>
      <c r="E28" s="384">
        <v>312166</v>
      </c>
    </row>
    <row r="29" spans="1:5" s="42" customFormat="1" ht="13.5" customHeight="1">
      <c r="A29" s="47" t="s">
        <v>287</v>
      </c>
      <c r="B29" s="61">
        <v>263265</v>
      </c>
      <c r="C29" s="61"/>
      <c r="D29" s="49" t="s">
        <v>288</v>
      </c>
      <c r="E29" s="384">
        <v>622155</v>
      </c>
    </row>
    <row r="30" spans="1:5" s="42" customFormat="1" ht="13.5" customHeight="1">
      <c r="A30" s="47" t="s">
        <v>306</v>
      </c>
      <c r="B30" s="61">
        <v>93782</v>
      </c>
      <c r="C30" s="61"/>
      <c r="D30" s="49" t="s">
        <v>290</v>
      </c>
      <c r="E30" s="384">
        <v>17318</v>
      </c>
    </row>
    <row r="31" spans="1:5" s="42" customFormat="1" ht="13.5" customHeight="1">
      <c r="A31" s="47" t="s">
        <v>307</v>
      </c>
      <c r="B31" s="61">
        <v>24895</v>
      </c>
      <c r="C31" s="61"/>
      <c r="D31" s="49" t="s">
        <v>292</v>
      </c>
      <c r="E31" s="384">
        <v>175751</v>
      </c>
    </row>
    <row r="32" spans="1:5" s="42" customFormat="1" ht="13.5" customHeight="1">
      <c r="A32" s="47" t="s">
        <v>248</v>
      </c>
      <c r="B32" s="61">
        <v>152075</v>
      </c>
      <c r="C32" s="61"/>
      <c r="D32" s="49" t="s">
        <v>308</v>
      </c>
      <c r="E32" s="384">
        <v>92020</v>
      </c>
    </row>
    <row r="33" spans="1:5" s="42" customFormat="1" ht="13.5" customHeight="1">
      <c r="A33" s="49" t="s">
        <v>293</v>
      </c>
      <c r="B33" s="61">
        <v>176974</v>
      </c>
      <c r="C33" s="61"/>
      <c r="D33" s="49" t="s">
        <v>535</v>
      </c>
      <c r="E33" s="384">
        <v>0</v>
      </c>
    </row>
    <row r="34" spans="1:5" s="42" customFormat="1" ht="13.5" customHeight="1">
      <c r="A34" s="47" t="s">
        <v>309</v>
      </c>
      <c r="B34" s="61">
        <v>84084</v>
      </c>
      <c r="C34" s="61"/>
      <c r="D34" s="49" t="s">
        <v>825</v>
      </c>
      <c r="E34" s="384">
        <v>59</v>
      </c>
    </row>
    <row r="35" spans="1:5" s="42" customFormat="1" ht="13.5" customHeight="1">
      <c r="A35" s="47" t="s">
        <v>296</v>
      </c>
      <c r="B35" s="61">
        <v>44156</v>
      </c>
      <c r="C35" s="61"/>
      <c r="D35" s="54" t="s">
        <v>297</v>
      </c>
      <c r="E35" s="385">
        <f>SUM(E27:E34)</f>
        <v>2412547</v>
      </c>
    </row>
    <row r="36" spans="1:5" s="42" customFormat="1" ht="13.5" customHeight="1">
      <c r="A36" s="47" t="s">
        <v>535</v>
      </c>
      <c r="B36" s="61">
        <v>400</v>
      </c>
      <c r="C36" s="61"/>
      <c r="D36" s="49" t="s">
        <v>829</v>
      </c>
      <c r="E36" s="48">
        <v>14452</v>
      </c>
    </row>
    <row r="37" spans="1:5" s="42" customFormat="1" ht="13.5" customHeight="1">
      <c r="A37" s="51" t="s">
        <v>220</v>
      </c>
      <c r="B37" s="62">
        <f>SUM(B27:B36)</f>
        <v>2358614</v>
      </c>
      <c r="C37" s="61"/>
      <c r="D37" s="49" t="s">
        <v>303</v>
      </c>
      <c r="E37" s="48">
        <v>-45284</v>
      </c>
    </row>
    <row r="38" spans="1:3" s="53" customFormat="1" ht="13.5" customHeight="1">
      <c r="A38" s="47" t="s">
        <v>817</v>
      </c>
      <c r="B38" s="61">
        <v>3882</v>
      </c>
      <c r="C38" s="62"/>
    </row>
    <row r="39" spans="1:5" s="42" customFormat="1" ht="13.5" customHeight="1">
      <c r="A39" s="47" t="s">
        <v>828</v>
      </c>
      <c r="B39" s="61">
        <v>19219</v>
      </c>
      <c r="C39" s="61"/>
      <c r="D39" s="54"/>
      <c r="E39" s="52"/>
    </row>
    <row r="40" spans="1:5" s="42" customFormat="1" ht="13.5" customHeight="1">
      <c r="A40" s="55" t="s">
        <v>304</v>
      </c>
      <c r="B40" s="63">
        <f>SUM(B37:B39)</f>
        <v>2381715</v>
      </c>
      <c r="C40" s="63"/>
      <c r="D40" s="55" t="s">
        <v>304</v>
      </c>
      <c r="E40" s="56">
        <f>SUM(E35:E37)</f>
        <v>2381715</v>
      </c>
    </row>
    <row r="41" spans="2:3" s="42" customFormat="1" ht="13.5" customHeight="1">
      <c r="B41" s="60"/>
      <c r="C41" s="60"/>
    </row>
    <row r="42" spans="1:5" s="42" customFormat="1" ht="14.25">
      <c r="A42" s="649" t="s">
        <v>310</v>
      </c>
      <c r="B42" s="649"/>
      <c r="C42" s="649"/>
      <c r="D42" s="649"/>
      <c r="E42" s="649"/>
    </row>
    <row r="43" spans="1:5" s="42" customFormat="1" ht="15">
      <c r="A43" s="49"/>
      <c r="B43" s="64"/>
      <c r="C43" s="64"/>
      <c r="D43" s="49"/>
      <c r="E43" s="49"/>
    </row>
    <row r="44" spans="1:5" s="42" customFormat="1" ht="15">
      <c r="A44" s="47" t="s">
        <v>283</v>
      </c>
      <c r="B44" s="61">
        <v>38401</v>
      </c>
      <c r="C44" s="61"/>
      <c r="D44" s="49" t="s">
        <v>311</v>
      </c>
      <c r="E44" s="384">
        <v>207501</v>
      </c>
    </row>
    <row r="45" spans="1:7" s="42" customFormat="1" ht="14.25" customHeight="1">
      <c r="A45" s="49" t="s">
        <v>312</v>
      </c>
      <c r="B45" s="61">
        <v>90</v>
      </c>
      <c r="C45" s="61"/>
      <c r="D45" s="49" t="s">
        <v>535</v>
      </c>
      <c r="E45" s="384">
        <v>0</v>
      </c>
      <c r="G45" s="501"/>
    </row>
    <row r="46" spans="1:5" s="42" customFormat="1" ht="14.25" customHeight="1">
      <c r="A46" s="49" t="s">
        <v>313</v>
      </c>
      <c r="B46" s="61">
        <v>0</v>
      </c>
      <c r="C46" s="61"/>
      <c r="D46" s="49" t="s">
        <v>264</v>
      </c>
      <c r="E46" s="384">
        <v>20053</v>
      </c>
    </row>
    <row r="47" spans="1:5" s="42" customFormat="1" ht="14.25" customHeight="1">
      <c r="A47" s="49" t="s">
        <v>315</v>
      </c>
      <c r="B47" s="61">
        <v>49562</v>
      </c>
      <c r="C47" s="61"/>
      <c r="D47" s="49" t="s">
        <v>314</v>
      </c>
      <c r="E47" s="384">
        <v>0</v>
      </c>
    </row>
    <row r="48" spans="1:5" s="42" customFormat="1" ht="14.25" customHeight="1">
      <c r="A48" s="49" t="s">
        <v>317</v>
      </c>
      <c r="B48" s="61">
        <v>116669</v>
      </c>
      <c r="C48" s="61"/>
      <c r="D48" s="49" t="s">
        <v>316</v>
      </c>
      <c r="E48" s="384">
        <v>68129</v>
      </c>
    </row>
    <row r="49" spans="1:5" s="42" customFormat="1" ht="14.25" customHeight="1">
      <c r="A49" s="49" t="s">
        <v>319</v>
      </c>
      <c r="B49" s="61">
        <v>236203</v>
      </c>
      <c r="C49" s="61"/>
      <c r="D49" s="49" t="s">
        <v>318</v>
      </c>
      <c r="E49" s="384">
        <v>12568</v>
      </c>
    </row>
    <row r="50" spans="1:5" s="42" customFormat="1" ht="14.25" customHeight="1">
      <c r="A50" s="49" t="s">
        <v>295</v>
      </c>
      <c r="B50" s="61">
        <v>80945</v>
      </c>
      <c r="C50" s="61"/>
      <c r="D50" s="49" t="s">
        <v>320</v>
      </c>
      <c r="E50" s="384">
        <v>125311</v>
      </c>
    </row>
    <row r="51" spans="1:5" s="42" customFormat="1" ht="14.25" customHeight="1">
      <c r="A51" s="49" t="s">
        <v>321</v>
      </c>
      <c r="B51" s="61">
        <v>0</v>
      </c>
      <c r="C51" s="61"/>
      <c r="D51" s="54" t="s">
        <v>277</v>
      </c>
      <c r="E51" s="385">
        <f>SUM(E44:E50)</f>
        <v>433562</v>
      </c>
    </row>
    <row r="52" spans="1:5" s="42" customFormat="1" ht="14.25" customHeight="1">
      <c r="A52" s="49" t="s">
        <v>296</v>
      </c>
      <c r="B52" s="61">
        <v>19055</v>
      </c>
      <c r="C52" s="61"/>
      <c r="D52" s="49"/>
      <c r="E52" s="48"/>
    </row>
    <row r="53" spans="1:5" s="42" customFormat="1" ht="14.25" customHeight="1">
      <c r="A53" s="49" t="s">
        <v>535</v>
      </c>
      <c r="B53" s="61">
        <v>9246</v>
      </c>
      <c r="C53" s="61"/>
      <c r="D53" s="49"/>
      <c r="E53" s="48"/>
    </row>
    <row r="54" spans="1:5" s="42" customFormat="1" ht="14.25" customHeight="1">
      <c r="A54" s="51" t="s">
        <v>220</v>
      </c>
      <c r="B54" s="62">
        <f>SUM(B44:B53)</f>
        <v>550171</v>
      </c>
      <c r="C54" s="61"/>
      <c r="D54" s="49" t="s">
        <v>303</v>
      </c>
      <c r="E54" s="48">
        <v>116609</v>
      </c>
    </row>
    <row r="55" spans="1:5" s="42" customFormat="1" ht="14.25" customHeight="1">
      <c r="A55" s="47"/>
      <c r="B55" s="61"/>
      <c r="C55" s="61"/>
      <c r="D55" s="49"/>
      <c r="E55" s="48"/>
    </row>
    <row r="56" spans="1:5" s="42" customFormat="1" ht="16.5" customHeight="1">
      <c r="A56" s="65" t="s">
        <v>247</v>
      </c>
      <c r="B56" s="66">
        <f>SUM(B54:B55)</f>
        <v>550171</v>
      </c>
      <c r="C56" s="66"/>
      <c r="D56" s="65" t="s">
        <v>223</v>
      </c>
      <c r="E56" s="66">
        <f>SUM(E51:E54)</f>
        <v>550171</v>
      </c>
    </row>
    <row r="57" spans="2:3" s="42" customFormat="1" ht="12.75">
      <c r="B57" s="60"/>
      <c r="C57" s="60"/>
    </row>
    <row r="58" s="42" customFormat="1" ht="12.75"/>
    <row r="59" s="42" customFormat="1" ht="12.75"/>
    <row r="60" s="42" customFormat="1" ht="12.75"/>
    <row r="61" s="42" customFormat="1" ht="12.75"/>
    <row r="62" s="42" customFormat="1" ht="12.75"/>
    <row r="63" s="42" customFormat="1" ht="12.75"/>
    <row r="64" s="42" customFormat="1" ht="12.75"/>
    <row r="65" s="42" customFormat="1" ht="12.75"/>
    <row r="66" s="42" customFormat="1" ht="12.75"/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</sheetData>
  <mergeCells count="8">
    <mergeCell ref="A1:F1"/>
    <mergeCell ref="A25:E25"/>
    <mergeCell ref="A42:E42"/>
    <mergeCell ref="A2:E2"/>
    <mergeCell ref="A3:E3"/>
    <mergeCell ref="A5:E5"/>
    <mergeCell ref="A6:B6"/>
    <mergeCell ref="D6:E6"/>
  </mergeCells>
  <printOptions/>
  <pageMargins left="0.1968503937007874" right="0.3937007874015748" top="0.3937007874015748" bottom="0.1968503937007874" header="0.5118110236220472" footer="0.5118110236220472"/>
  <pageSetup firstPageNumber="1" useFirstPageNumber="1"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9.140625" defaultRowHeight="12.75"/>
  <cols>
    <col min="1" max="1" width="27.00390625" style="68" bestFit="1" customWidth="1"/>
    <col min="2" max="2" width="13.421875" style="68" customWidth="1"/>
    <col min="3" max="3" width="9.28125" style="68" customWidth="1"/>
    <col min="4" max="4" width="8.140625" style="68" customWidth="1"/>
    <col min="5" max="5" width="10.421875" style="68" customWidth="1"/>
    <col min="6" max="6" width="12.7109375" style="68" customWidth="1"/>
    <col min="7" max="7" width="10.421875" style="68" customWidth="1"/>
    <col min="8" max="8" width="10.00390625" style="68" customWidth="1"/>
    <col min="9" max="9" width="9.7109375" style="68" customWidth="1"/>
    <col min="10" max="10" width="10.421875" style="68" customWidth="1"/>
    <col min="11" max="11" width="10.57421875" style="68" customWidth="1"/>
    <col min="12" max="16384" width="9.00390625" style="68" customWidth="1"/>
  </cols>
  <sheetData>
    <row r="1" spans="1:11" ht="12.75">
      <c r="A1" s="503" t="s">
        <v>79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ht="12.75">
      <c r="J3" s="69"/>
    </row>
    <row r="4" spans="1:11" ht="16.5">
      <c r="A4" s="655" t="s">
        <v>322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</row>
    <row r="5" spans="1:11" ht="16.5">
      <c r="A5" s="656" t="s">
        <v>650</v>
      </c>
      <c r="B5" s="656"/>
      <c r="C5" s="656"/>
      <c r="D5" s="656"/>
      <c r="E5" s="656"/>
      <c r="F5" s="656"/>
      <c r="G5" s="656"/>
      <c r="H5" s="656"/>
      <c r="I5" s="656"/>
      <c r="J5" s="656"/>
      <c r="K5" s="656"/>
    </row>
    <row r="6" spans="10:11" ht="15">
      <c r="J6" s="657" t="s">
        <v>273</v>
      </c>
      <c r="K6" s="657"/>
    </row>
    <row r="8" spans="1:11" ht="27.75" customHeight="1">
      <c r="A8" s="658" t="s">
        <v>274</v>
      </c>
      <c r="B8" s="654" t="s">
        <v>663</v>
      </c>
      <c r="C8" s="654" t="s">
        <v>323</v>
      </c>
      <c r="D8" s="654"/>
      <c r="E8" s="651" t="s">
        <v>324</v>
      </c>
      <c r="F8" s="651" t="s">
        <v>481</v>
      </c>
      <c r="G8" s="654" t="s">
        <v>325</v>
      </c>
      <c r="H8" s="654" t="s">
        <v>326</v>
      </c>
      <c r="I8" s="654" t="s">
        <v>327</v>
      </c>
      <c r="J8" s="654" t="s">
        <v>328</v>
      </c>
      <c r="K8" s="654" t="s">
        <v>329</v>
      </c>
    </row>
    <row r="9" spans="1:11" ht="24.75" customHeight="1">
      <c r="A9" s="658"/>
      <c r="B9" s="654"/>
      <c r="C9" s="71" t="s">
        <v>330</v>
      </c>
      <c r="D9" s="71" t="s">
        <v>331</v>
      </c>
      <c r="E9" s="652"/>
      <c r="F9" s="653"/>
      <c r="G9" s="654"/>
      <c r="H9" s="654"/>
      <c r="I9" s="654"/>
      <c r="J9" s="654"/>
      <c r="K9" s="654"/>
    </row>
    <row r="10" spans="1:11" s="215" customFormat="1" ht="27.75" customHeight="1">
      <c r="A10" s="211" t="s">
        <v>270</v>
      </c>
      <c r="B10" s="212">
        <f>SUM(B11:B15)</f>
        <v>1782</v>
      </c>
      <c r="C10" s="212">
        <f aca="true" t="shared" si="0" ref="C10:K10">SUM(C11:C15)</f>
        <v>5913</v>
      </c>
      <c r="D10" s="212">
        <f t="shared" si="0"/>
        <v>511</v>
      </c>
      <c r="E10" s="212">
        <f t="shared" si="0"/>
        <v>0</v>
      </c>
      <c r="F10" s="212">
        <f t="shared" si="0"/>
        <v>7184</v>
      </c>
      <c r="G10" s="212">
        <f t="shared" si="0"/>
        <v>39844</v>
      </c>
      <c r="H10" s="212">
        <f t="shared" si="0"/>
        <v>0</v>
      </c>
      <c r="I10" s="212">
        <f t="shared" si="0"/>
        <v>-46472</v>
      </c>
      <c r="J10" s="212">
        <f t="shared" si="0"/>
        <v>556</v>
      </c>
      <c r="K10" s="212">
        <f t="shared" si="0"/>
        <v>556</v>
      </c>
    </row>
    <row r="11" spans="1:11" s="215" customFormat="1" ht="27.75" customHeight="1">
      <c r="A11" s="211" t="s">
        <v>656</v>
      </c>
      <c r="B11" s="212">
        <v>1514</v>
      </c>
      <c r="C11" s="212">
        <v>5752</v>
      </c>
      <c r="D11" s="213">
        <v>511</v>
      </c>
      <c r="E11" s="213">
        <v>0</v>
      </c>
      <c r="F11" s="212">
        <f aca="true" t="shared" si="1" ref="F11:F20">B11+C11-D11+E11</f>
        <v>6755</v>
      </c>
      <c r="G11" s="212">
        <v>39844</v>
      </c>
      <c r="H11" s="213"/>
      <c r="I11" s="212">
        <v>-46229</v>
      </c>
      <c r="J11" s="212">
        <f aca="true" t="shared" si="2" ref="J11:J20">B11+C11-D11+E11+G11+H11+I11</f>
        <v>370</v>
      </c>
      <c r="K11" s="212">
        <v>370</v>
      </c>
    </row>
    <row r="12" spans="1:11" s="215" customFormat="1" ht="27.75" customHeight="1">
      <c r="A12" s="211" t="s">
        <v>657</v>
      </c>
      <c r="B12" s="212">
        <v>109</v>
      </c>
      <c r="C12" s="212">
        <v>0</v>
      </c>
      <c r="D12" s="213">
        <v>0</v>
      </c>
      <c r="E12" s="213">
        <v>0</v>
      </c>
      <c r="F12" s="212">
        <f t="shared" si="1"/>
        <v>109</v>
      </c>
      <c r="G12" s="212">
        <v>0</v>
      </c>
      <c r="H12" s="213"/>
      <c r="I12" s="212">
        <v>0</v>
      </c>
      <c r="J12" s="212">
        <f t="shared" si="2"/>
        <v>109</v>
      </c>
      <c r="K12" s="212">
        <v>109</v>
      </c>
    </row>
    <row r="13" spans="1:11" s="215" customFormat="1" ht="27.75" customHeight="1">
      <c r="A13" s="211" t="s">
        <v>658</v>
      </c>
      <c r="B13" s="212">
        <v>77</v>
      </c>
      <c r="C13" s="212">
        <v>0</v>
      </c>
      <c r="D13" s="213">
        <v>0</v>
      </c>
      <c r="E13" s="213">
        <v>0</v>
      </c>
      <c r="F13" s="212">
        <f t="shared" si="1"/>
        <v>77</v>
      </c>
      <c r="G13" s="212">
        <v>0</v>
      </c>
      <c r="H13" s="213"/>
      <c r="I13" s="212">
        <v>0</v>
      </c>
      <c r="J13" s="212">
        <f t="shared" si="2"/>
        <v>77</v>
      </c>
      <c r="K13" s="212">
        <v>77</v>
      </c>
    </row>
    <row r="14" spans="1:11" s="215" customFormat="1" ht="27.75" customHeight="1">
      <c r="A14" s="211" t="s">
        <v>659</v>
      </c>
      <c r="B14" s="212">
        <v>0</v>
      </c>
      <c r="C14" s="212">
        <v>0</v>
      </c>
      <c r="D14" s="213">
        <v>0</v>
      </c>
      <c r="E14" s="213">
        <v>0</v>
      </c>
      <c r="F14" s="212">
        <f t="shared" si="1"/>
        <v>0</v>
      </c>
      <c r="G14" s="212">
        <v>0</v>
      </c>
      <c r="H14" s="213"/>
      <c r="I14" s="212">
        <v>0</v>
      </c>
      <c r="J14" s="212">
        <f t="shared" si="2"/>
        <v>0</v>
      </c>
      <c r="K14" s="212">
        <v>0</v>
      </c>
    </row>
    <row r="15" spans="1:11" s="215" customFormat="1" ht="27.75" customHeight="1">
      <c r="A15" s="211" t="s">
        <v>660</v>
      </c>
      <c r="B15" s="212">
        <v>82</v>
      </c>
      <c r="C15" s="212">
        <v>161</v>
      </c>
      <c r="D15" s="213">
        <v>0</v>
      </c>
      <c r="E15" s="213">
        <v>0</v>
      </c>
      <c r="F15" s="212">
        <f t="shared" si="1"/>
        <v>243</v>
      </c>
      <c r="G15" s="212">
        <v>0</v>
      </c>
      <c r="H15" s="213"/>
      <c r="I15" s="212">
        <v>-243</v>
      </c>
      <c r="J15" s="212">
        <f t="shared" si="2"/>
        <v>0</v>
      </c>
      <c r="K15" s="212">
        <v>0</v>
      </c>
    </row>
    <row r="16" spans="1:11" s="215" customFormat="1" ht="27.75" customHeight="1">
      <c r="A16" s="211" t="s">
        <v>332</v>
      </c>
      <c r="B16" s="212">
        <v>3172</v>
      </c>
      <c r="C16" s="212">
        <v>1494</v>
      </c>
      <c r="D16" s="213">
        <v>0</v>
      </c>
      <c r="E16" s="213">
        <v>0</v>
      </c>
      <c r="F16" s="212">
        <f t="shared" si="1"/>
        <v>4666</v>
      </c>
      <c r="G16" s="212">
        <v>424</v>
      </c>
      <c r="H16" s="213"/>
      <c r="I16" s="212">
        <v>-1494</v>
      </c>
      <c r="J16" s="212">
        <f t="shared" si="2"/>
        <v>3596</v>
      </c>
      <c r="K16" s="212">
        <v>3596</v>
      </c>
    </row>
    <row r="17" spans="1:11" s="215" customFormat="1" ht="27.75" customHeight="1">
      <c r="A17" s="211" t="s">
        <v>333</v>
      </c>
      <c r="B17" s="212">
        <v>220</v>
      </c>
      <c r="C17" s="212">
        <v>1721</v>
      </c>
      <c r="D17" s="213">
        <v>0</v>
      </c>
      <c r="E17" s="213">
        <v>0</v>
      </c>
      <c r="F17" s="212">
        <f t="shared" si="1"/>
        <v>1941</v>
      </c>
      <c r="G17" s="212">
        <v>1047</v>
      </c>
      <c r="H17" s="214"/>
      <c r="I17" s="212">
        <v>0</v>
      </c>
      <c r="J17" s="212">
        <f t="shared" si="2"/>
        <v>2988</v>
      </c>
      <c r="K17" s="212">
        <v>2988</v>
      </c>
    </row>
    <row r="18" spans="1:11" s="215" customFormat="1" ht="27.75" customHeight="1">
      <c r="A18" s="233" t="s">
        <v>334</v>
      </c>
      <c r="B18" s="212">
        <v>60933</v>
      </c>
      <c r="C18" s="212">
        <v>5951</v>
      </c>
      <c r="D18" s="213">
        <v>4000</v>
      </c>
      <c r="E18" s="213">
        <v>0</v>
      </c>
      <c r="F18" s="212">
        <f t="shared" si="1"/>
        <v>62884</v>
      </c>
      <c r="G18" s="213">
        <v>0</v>
      </c>
      <c r="H18" s="213"/>
      <c r="I18" s="213">
        <v>0</v>
      </c>
      <c r="J18" s="212">
        <f t="shared" si="2"/>
        <v>62884</v>
      </c>
      <c r="K18" s="212">
        <v>0</v>
      </c>
    </row>
    <row r="19" spans="1:11" s="215" customFormat="1" ht="27.75" customHeight="1">
      <c r="A19" s="211" t="s">
        <v>241</v>
      </c>
      <c r="B19" s="212">
        <v>5218</v>
      </c>
      <c r="C19" s="213">
        <v>70821</v>
      </c>
      <c r="D19" s="212">
        <v>84797</v>
      </c>
      <c r="E19" s="212">
        <v>-25463</v>
      </c>
      <c r="F19" s="212">
        <f t="shared" si="1"/>
        <v>-34221</v>
      </c>
      <c r="G19" s="212">
        <v>-42070</v>
      </c>
      <c r="H19" s="212">
        <v>-9910</v>
      </c>
      <c r="I19" s="212">
        <v>48721</v>
      </c>
      <c r="J19" s="212">
        <f t="shared" si="2"/>
        <v>-37480</v>
      </c>
      <c r="K19" s="213">
        <v>-37480</v>
      </c>
    </row>
    <row r="20" spans="1:11" s="215" customFormat="1" ht="27.75" customHeight="1">
      <c r="A20" s="211" t="s">
        <v>662</v>
      </c>
      <c r="B20" s="212">
        <v>0</v>
      </c>
      <c r="C20" s="213">
        <v>0</v>
      </c>
      <c r="D20" s="212">
        <v>0</v>
      </c>
      <c r="E20" s="212"/>
      <c r="F20" s="212">
        <f t="shared" si="1"/>
        <v>0</v>
      </c>
      <c r="G20" s="212">
        <v>755</v>
      </c>
      <c r="H20" s="212"/>
      <c r="I20" s="212">
        <v>-755</v>
      </c>
      <c r="J20" s="212">
        <f t="shared" si="2"/>
        <v>0</v>
      </c>
      <c r="K20" s="213">
        <v>0</v>
      </c>
    </row>
    <row r="21" spans="1:11" ht="27.75" customHeight="1">
      <c r="A21" s="70" t="s">
        <v>277</v>
      </c>
      <c r="B21" s="72">
        <f>B10+B16+B17+B18+B19+B20</f>
        <v>71325</v>
      </c>
      <c r="C21" s="72">
        <f aca="true" t="shared" si="3" ref="C21:K21">C10+C16+C17+C18+C19+C20</f>
        <v>85900</v>
      </c>
      <c r="D21" s="72">
        <f t="shared" si="3"/>
        <v>89308</v>
      </c>
      <c r="E21" s="72">
        <f t="shared" si="3"/>
        <v>-25463</v>
      </c>
      <c r="F21" s="72">
        <f t="shared" si="3"/>
        <v>42454</v>
      </c>
      <c r="G21" s="72">
        <f t="shared" si="3"/>
        <v>0</v>
      </c>
      <c r="H21" s="72">
        <f t="shared" si="3"/>
        <v>-9910</v>
      </c>
      <c r="I21" s="72">
        <f>I10+I16+I17+I18+I19+I20</f>
        <v>0</v>
      </c>
      <c r="J21" s="72">
        <f t="shared" si="3"/>
        <v>32544</v>
      </c>
      <c r="K21" s="72">
        <f t="shared" si="3"/>
        <v>-30340</v>
      </c>
    </row>
  </sheetData>
  <mergeCells count="13">
    <mergeCell ref="J8:J9"/>
    <mergeCell ref="K8:K9"/>
    <mergeCell ref="A4:K4"/>
    <mergeCell ref="A5:K5"/>
    <mergeCell ref="J6:K6"/>
    <mergeCell ref="A8:A9"/>
    <mergeCell ref="B8:B9"/>
    <mergeCell ref="C8:D8"/>
    <mergeCell ref="G8:G9"/>
    <mergeCell ref="E8:E9"/>
    <mergeCell ref="F8:F9"/>
    <mergeCell ref="H8:H9"/>
    <mergeCell ref="I8:I9"/>
  </mergeCells>
  <printOptions/>
  <pageMargins left="0" right="0" top="0.7874015748031497" bottom="0.7874015748031497" header="0.5118110236220472" footer="0.511811023622047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2012-05-07T10:15:23Z</cp:lastPrinted>
  <dcterms:created xsi:type="dcterms:W3CDTF">2011-03-28T09:20:23Z</dcterms:created>
  <dcterms:modified xsi:type="dcterms:W3CDTF">2012-05-07T10:15:52Z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